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7" sheetId="1" r:id="rId1"/>
    <sheet name="8" sheetId="2" r:id="rId2"/>
  </sheets>
  <definedNames>
    <definedName name="_xlnm._FilterDatabase" localSheetId="0" hidden="1">'7'!$A$1:$S$103</definedName>
    <definedName name="_xlnm._FilterDatabase" localSheetId="1" hidden="1">'8'!$A$1:$S$93</definedName>
  </definedNames>
  <calcPr calcId="162913"/>
</workbook>
</file>

<file path=xl/calcChain.xml><?xml version="1.0" encoding="utf-8"?>
<calcChain xmlns="http://schemas.openxmlformats.org/spreadsheetml/2006/main">
  <c r="J93" i="2" l="1"/>
  <c r="H93" i="2"/>
  <c r="N93" i="2" s="1"/>
  <c r="P93" i="2" s="1"/>
  <c r="J92" i="2"/>
  <c r="H92" i="2"/>
  <c r="J91" i="2"/>
  <c r="H91" i="2"/>
  <c r="N91" i="2" s="1"/>
  <c r="P91" i="2" s="1"/>
  <c r="J90" i="2"/>
  <c r="H90" i="2"/>
  <c r="N90" i="2" s="1"/>
  <c r="P90" i="2" s="1"/>
  <c r="J88" i="2"/>
  <c r="H88" i="2"/>
  <c r="P87" i="2"/>
  <c r="J87" i="2"/>
  <c r="H87" i="2"/>
  <c r="J86" i="2"/>
  <c r="H86" i="2"/>
  <c r="N86" i="2" s="1"/>
  <c r="P86" i="2" s="1"/>
  <c r="J85" i="2"/>
  <c r="H85" i="2"/>
  <c r="J84" i="2"/>
  <c r="H84" i="2"/>
  <c r="N84" i="2" s="1"/>
  <c r="P84" i="2" s="1"/>
  <c r="J83" i="2"/>
  <c r="H83" i="2"/>
  <c r="J81" i="2"/>
  <c r="H81" i="2"/>
  <c r="N81" i="2" s="1"/>
  <c r="P81" i="2" s="1"/>
  <c r="J80" i="2"/>
  <c r="H80" i="2"/>
  <c r="J79" i="2"/>
  <c r="H79" i="2"/>
  <c r="P78" i="2"/>
  <c r="J78" i="2"/>
  <c r="H78" i="2"/>
  <c r="J77" i="2"/>
  <c r="H77" i="2"/>
  <c r="J76" i="2"/>
  <c r="H76" i="2"/>
  <c r="N76" i="2" s="1"/>
  <c r="P76" i="2" s="1"/>
  <c r="J75" i="2"/>
  <c r="N75" i="2" s="1"/>
  <c r="P75" i="2" s="1"/>
  <c r="H75" i="2"/>
  <c r="L38" i="2"/>
  <c r="J38" i="2"/>
  <c r="H38" i="2"/>
  <c r="L37" i="2"/>
  <c r="J37" i="2"/>
  <c r="H37" i="2"/>
  <c r="L27" i="2"/>
  <c r="J27" i="2"/>
  <c r="H27" i="2"/>
  <c r="L22" i="2"/>
  <c r="J22" i="2"/>
  <c r="H22" i="2"/>
  <c r="L11" i="2"/>
  <c r="J11" i="2"/>
  <c r="H11" i="2"/>
  <c r="N27" i="2" l="1"/>
  <c r="P27" i="2" s="1"/>
  <c r="N92" i="2"/>
  <c r="P92" i="2" s="1"/>
  <c r="N11" i="2"/>
  <c r="P11" i="2" s="1"/>
  <c r="N38" i="2"/>
  <c r="P38" i="2" s="1"/>
  <c r="N77" i="2"/>
  <c r="P77" i="2" s="1"/>
  <c r="N85" i="2"/>
  <c r="P85" i="2" s="1"/>
  <c r="N80" i="2"/>
  <c r="P80" i="2" s="1"/>
  <c r="N79" i="2"/>
  <c r="P79" i="2" s="1"/>
  <c r="N83" i="2"/>
  <c r="P83" i="2" s="1"/>
  <c r="N88" i="2"/>
  <c r="P88" i="2" s="1"/>
  <c r="N22" i="2"/>
  <c r="P22" i="2" s="1"/>
  <c r="N37" i="2"/>
  <c r="P37" i="2" s="1"/>
  <c r="H101" i="1"/>
  <c r="H70" i="1"/>
  <c r="L7" i="1"/>
  <c r="J7" i="1"/>
  <c r="H7" i="1"/>
  <c r="N7" i="1" s="1"/>
  <c r="P7" i="1" s="1"/>
  <c r="L32" i="1"/>
  <c r="J32" i="1"/>
  <c r="H32" i="1"/>
  <c r="N32" i="1" l="1"/>
  <c r="P32" i="1" s="1"/>
  <c r="L15" i="1"/>
  <c r="J15" i="1"/>
  <c r="H15" i="1"/>
  <c r="L10" i="1"/>
  <c r="J10" i="1"/>
  <c r="H10" i="1"/>
  <c r="L17" i="2"/>
  <c r="J17" i="2"/>
  <c r="H17" i="2"/>
  <c r="L9" i="2"/>
  <c r="J9" i="2"/>
  <c r="H9" i="2"/>
  <c r="L55" i="1"/>
  <c r="J55" i="1"/>
  <c r="H55" i="1"/>
  <c r="L25" i="1"/>
  <c r="J25" i="1"/>
  <c r="H25" i="1"/>
  <c r="N25" i="1" s="1"/>
  <c r="P25" i="1" s="1"/>
  <c r="L22" i="1"/>
  <c r="J22" i="1"/>
  <c r="H22" i="1"/>
  <c r="J102" i="1"/>
  <c r="H102" i="1"/>
  <c r="J103" i="1"/>
  <c r="H103" i="1"/>
  <c r="L6" i="1"/>
  <c r="J6" i="1"/>
  <c r="H6" i="1"/>
  <c r="L29" i="1"/>
  <c r="J29" i="1"/>
  <c r="H29" i="1"/>
  <c r="J89" i="2"/>
  <c r="H89" i="2"/>
  <c r="J82" i="2"/>
  <c r="H82" i="2"/>
  <c r="L43" i="2"/>
  <c r="J43" i="2"/>
  <c r="H43" i="2"/>
  <c r="L4" i="2"/>
  <c r="J4" i="2"/>
  <c r="H4" i="2"/>
  <c r="L25" i="2"/>
  <c r="J25" i="2"/>
  <c r="H25" i="2"/>
  <c r="L19" i="2"/>
  <c r="J19" i="2"/>
  <c r="H19" i="2"/>
  <c r="L36" i="2"/>
  <c r="J36" i="2"/>
  <c r="H36" i="2"/>
  <c r="L59" i="1"/>
  <c r="J59" i="1"/>
  <c r="H59" i="1"/>
  <c r="L5" i="1"/>
  <c r="J5" i="1"/>
  <c r="H5" i="1"/>
  <c r="H66" i="2"/>
  <c r="H70" i="2"/>
  <c r="H74" i="2"/>
  <c r="H72" i="2"/>
  <c r="H65" i="2"/>
  <c r="H73" i="2"/>
  <c r="H68" i="2"/>
  <c r="H71" i="2"/>
  <c r="L18" i="1"/>
  <c r="J18" i="1"/>
  <c r="H18" i="1"/>
  <c r="L16" i="1"/>
  <c r="J16" i="1"/>
  <c r="H16" i="1"/>
  <c r="J89" i="1"/>
  <c r="H89" i="1"/>
  <c r="J91" i="1"/>
  <c r="H91" i="1"/>
  <c r="J75" i="1"/>
  <c r="H75" i="1"/>
  <c r="J81" i="1"/>
  <c r="H81" i="1"/>
  <c r="J88" i="1"/>
  <c r="H88" i="1"/>
  <c r="J87" i="1"/>
  <c r="H87" i="1"/>
  <c r="J100" i="1"/>
  <c r="H100" i="1"/>
  <c r="J80" i="1"/>
  <c r="H80" i="1"/>
  <c r="J79" i="1"/>
  <c r="H79" i="1"/>
  <c r="J86" i="1"/>
  <c r="H86" i="1"/>
  <c r="J94" i="1"/>
  <c r="H94" i="1"/>
  <c r="J93" i="1"/>
  <c r="H93" i="1"/>
  <c r="J78" i="1"/>
  <c r="H78" i="1"/>
  <c r="J98" i="1"/>
  <c r="H98" i="1"/>
  <c r="J85" i="1"/>
  <c r="H85" i="1"/>
  <c r="J92" i="1"/>
  <c r="H92" i="1"/>
  <c r="L27" i="1"/>
  <c r="J27" i="1"/>
  <c r="H27" i="1"/>
  <c r="J77" i="1"/>
  <c r="H77" i="1"/>
  <c r="N77" i="1" s="1"/>
  <c r="P77" i="1" s="1"/>
  <c r="J97" i="1"/>
  <c r="H97" i="1"/>
  <c r="N97" i="1" s="1"/>
  <c r="P97" i="1" s="1"/>
  <c r="J90" i="1"/>
  <c r="H90" i="1"/>
  <c r="N90" i="1" s="1"/>
  <c r="P90" i="1" s="1"/>
  <c r="L26" i="1"/>
  <c r="J26" i="1"/>
  <c r="H26" i="1"/>
  <c r="J76" i="1"/>
  <c r="H76" i="1"/>
  <c r="J96" i="1"/>
  <c r="H96" i="1"/>
  <c r="J74" i="1"/>
  <c r="H74" i="1"/>
  <c r="J84" i="1"/>
  <c r="H84" i="1"/>
  <c r="J83" i="1"/>
  <c r="H83" i="1"/>
  <c r="L40" i="1"/>
  <c r="J40" i="1"/>
  <c r="H40" i="1"/>
  <c r="J71" i="1"/>
  <c r="H71" i="1"/>
  <c r="N71" i="1" s="1"/>
  <c r="P71" i="1" s="1"/>
  <c r="L33" i="1"/>
  <c r="J33" i="1"/>
  <c r="H33" i="1"/>
  <c r="L46" i="1"/>
  <c r="J46" i="1"/>
  <c r="H46" i="1"/>
  <c r="L28" i="1"/>
  <c r="J28" i="1"/>
  <c r="H28" i="1"/>
  <c r="L35" i="1"/>
  <c r="J35" i="1"/>
  <c r="H35" i="1"/>
  <c r="N35" i="1" s="1"/>
  <c r="P35" i="1" s="1"/>
  <c r="L44" i="1"/>
  <c r="J44" i="1"/>
  <c r="H44" i="1"/>
  <c r="J95" i="1"/>
  <c r="H95" i="1"/>
  <c r="L38" i="1"/>
  <c r="J38" i="1"/>
  <c r="H38" i="1"/>
  <c r="L4" i="1"/>
  <c r="J4" i="1"/>
  <c r="H4" i="1"/>
  <c r="J73" i="1"/>
  <c r="H73" i="1"/>
  <c r="L39" i="1"/>
  <c r="J39" i="1"/>
  <c r="H39" i="1"/>
  <c r="J82" i="1"/>
  <c r="H82" i="1"/>
  <c r="J72" i="1"/>
  <c r="H72" i="1"/>
  <c r="L30" i="1"/>
  <c r="J30" i="1"/>
  <c r="H30" i="1"/>
  <c r="L59" i="2"/>
  <c r="J59" i="2"/>
  <c r="H59" i="2"/>
  <c r="L58" i="2"/>
  <c r="J58" i="2"/>
  <c r="H58" i="2"/>
  <c r="L64" i="2"/>
  <c r="J64" i="2"/>
  <c r="H64" i="2"/>
  <c r="L61" i="2"/>
  <c r="J61" i="2"/>
  <c r="H61" i="2"/>
  <c r="L63" i="2"/>
  <c r="J63" i="2"/>
  <c r="H63" i="2"/>
  <c r="L44" i="2"/>
  <c r="J44" i="2"/>
  <c r="H44" i="2"/>
  <c r="L46" i="2"/>
  <c r="J46" i="2"/>
  <c r="H46" i="2"/>
  <c r="J69" i="2"/>
  <c r="H69" i="2"/>
  <c r="N69" i="2" s="1"/>
  <c r="P69" i="2" s="1"/>
  <c r="L49" i="2"/>
  <c r="J49" i="2"/>
  <c r="H49" i="2"/>
  <c r="L62" i="2"/>
  <c r="J62" i="2"/>
  <c r="H62" i="2"/>
  <c r="L60" i="2"/>
  <c r="J60" i="2"/>
  <c r="H60" i="2"/>
  <c r="L52" i="2"/>
  <c r="J52" i="2"/>
  <c r="H52" i="2"/>
  <c r="L39" i="2"/>
  <c r="J39" i="2"/>
  <c r="H39" i="2"/>
  <c r="L57" i="2"/>
  <c r="J57" i="2"/>
  <c r="H57" i="2"/>
  <c r="L55" i="2"/>
  <c r="J55" i="2"/>
  <c r="H55" i="2"/>
  <c r="L54" i="2"/>
  <c r="J54" i="2"/>
  <c r="H54" i="2"/>
  <c r="L53" i="2"/>
  <c r="J53" i="2"/>
  <c r="H53" i="2"/>
  <c r="L48" i="2"/>
  <c r="J48" i="2"/>
  <c r="H48" i="2"/>
  <c r="L41" i="2"/>
  <c r="J41" i="2"/>
  <c r="H41" i="2"/>
  <c r="L29" i="2"/>
  <c r="J29" i="2"/>
  <c r="H29" i="2"/>
  <c r="L13" i="2"/>
  <c r="J13" i="2"/>
  <c r="H13" i="2"/>
  <c r="L8" i="2"/>
  <c r="J8" i="2"/>
  <c r="H8" i="2"/>
  <c r="L48" i="1"/>
  <c r="J48" i="1"/>
  <c r="H48" i="1"/>
  <c r="L36" i="1"/>
  <c r="J36" i="1"/>
  <c r="H36" i="1"/>
  <c r="L24" i="1"/>
  <c r="J24" i="1"/>
  <c r="H24" i="1"/>
  <c r="L23" i="1"/>
  <c r="J23" i="1"/>
  <c r="H23" i="1"/>
  <c r="L19" i="1"/>
  <c r="J19" i="1"/>
  <c r="H19" i="1"/>
  <c r="L14" i="1"/>
  <c r="J14" i="1"/>
  <c r="H14" i="1"/>
  <c r="L12" i="1"/>
  <c r="J12" i="1"/>
  <c r="H12" i="1"/>
  <c r="L11" i="1"/>
  <c r="J11" i="1"/>
  <c r="H11" i="1"/>
  <c r="N39" i="2" l="1"/>
  <c r="P39" i="2" s="1"/>
  <c r="N30" i="1"/>
  <c r="P30" i="1" s="1"/>
  <c r="N33" i="1"/>
  <c r="P33" i="1" s="1"/>
  <c r="N102" i="1"/>
  <c r="P102" i="1" s="1"/>
  <c r="N103" i="1"/>
  <c r="P103" i="1" s="1"/>
  <c r="N24" i="1"/>
  <c r="P24" i="1" s="1"/>
  <c r="N4" i="1"/>
  <c r="P4" i="1" s="1"/>
  <c r="N44" i="1"/>
  <c r="P44" i="1" s="1"/>
  <c r="N83" i="1"/>
  <c r="P83" i="1" s="1"/>
  <c r="N74" i="1"/>
  <c r="P74" i="1" s="1"/>
  <c r="N78" i="1"/>
  <c r="P78" i="1" s="1"/>
  <c r="N94" i="1"/>
  <c r="P94" i="1" s="1"/>
  <c r="N100" i="1"/>
  <c r="P100" i="1" s="1"/>
  <c r="N88" i="1"/>
  <c r="P88" i="1" s="1"/>
  <c r="N89" i="1"/>
  <c r="P89" i="1" s="1"/>
  <c r="N23" i="1"/>
  <c r="P23" i="1" s="1"/>
  <c r="N52" i="2"/>
  <c r="P52" i="2" s="1"/>
  <c r="N62" i="2"/>
  <c r="P62" i="2" s="1"/>
  <c r="N46" i="1"/>
  <c r="P46" i="1" s="1"/>
  <c r="N48" i="1"/>
  <c r="P48" i="1" s="1"/>
  <c r="N44" i="2"/>
  <c r="P44" i="2" s="1"/>
  <c r="N73" i="1"/>
  <c r="P73" i="1" s="1"/>
  <c r="N96" i="1"/>
  <c r="P96" i="1" s="1"/>
  <c r="N26" i="1"/>
  <c r="P26" i="1" s="1"/>
  <c r="N92" i="1"/>
  <c r="P92" i="1" s="1"/>
  <c r="N98" i="1"/>
  <c r="P98" i="1" s="1"/>
  <c r="N86" i="1"/>
  <c r="P86" i="1" s="1"/>
  <c r="N80" i="1"/>
  <c r="P80" i="1" s="1"/>
  <c r="N81" i="1"/>
  <c r="P81" i="1" s="1"/>
  <c r="N91" i="1"/>
  <c r="P91" i="1" s="1"/>
  <c r="N5" i="1"/>
  <c r="P5" i="1" s="1"/>
  <c r="N15" i="1"/>
  <c r="P15" i="1" s="1"/>
  <c r="N61" i="2"/>
  <c r="P61" i="2" s="1"/>
  <c r="N89" i="2"/>
  <c r="P89" i="2" s="1"/>
  <c r="N9" i="2"/>
  <c r="P9" i="2" s="1"/>
  <c r="N36" i="2"/>
  <c r="P36" i="2" s="1"/>
  <c r="N25" i="2"/>
  <c r="P25" i="2" s="1"/>
  <c r="N60" i="2"/>
  <c r="P60" i="2" s="1"/>
  <c r="N49" i="2"/>
  <c r="P49" i="2" s="1"/>
  <c r="N48" i="2"/>
  <c r="P48" i="2" s="1"/>
  <c r="N46" i="2"/>
  <c r="P46" i="2" s="1"/>
  <c r="N59" i="2"/>
  <c r="P59" i="2" s="1"/>
  <c r="N19" i="2"/>
  <c r="P19" i="2" s="1"/>
  <c r="N82" i="2"/>
  <c r="P82" i="2" s="1"/>
  <c r="N63" i="2"/>
  <c r="P63" i="2" s="1"/>
  <c r="N4" i="2"/>
  <c r="P4" i="2" s="1"/>
  <c r="N64" i="2"/>
  <c r="P64" i="2" s="1"/>
  <c r="N58" i="2"/>
  <c r="P58" i="2" s="1"/>
  <c r="N53" i="2"/>
  <c r="P53" i="2" s="1"/>
  <c r="N43" i="2"/>
  <c r="P43" i="2" s="1"/>
  <c r="N17" i="2"/>
  <c r="P17" i="2" s="1"/>
  <c r="N12" i="1"/>
  <c r="P12" i="1" s="1"/>
  <c r="N82" i="1"/>
  <c r="P82" i="1" s="1"/>
  <c r="N18" i="1"/>
  <c r="P18" i="1" s="1"/>
  <c r="N6" i="1"/>
  <c r="P6" i="1" s="1"/>
  <c r="N19" i="1"/>
  <c r="P19" i="1" s="1"/>
  <c r="N95" i="1"/>
  <c r="P95" i="1" s="1"/>
  <c r="N59" i="1"/>
  <c r="P59" i="1" s="1"/>
  <c r="N11" i="1"/>
  <c r="P11" i="1" s="1"/>
  <c r="N16" i="1"/>
  <c r="P16" i="1" s="1"/>
  <c r="N29" i="1"/>
  <c r="P29" i="1" s="1"/>
  <c r="N14" i="1"/>
  <c r="P14" i="1" s="1"/>
  <c r="N36" i="1"/>
  <c r="P36" i="1" s="1"/>
  <c r="N72" i="1"/>
  <c r="P72" i="1" s="1"/>
  <c r="N39" i="1"/>
  <c r="P39" i="1" s="1"/>
  <c r="N38" i="1"/>
  <c r="P38" i="1" s="1"/>
  <c r="N28" i="1"/>
  <c r="P28" i="1" s="1"/>
  <c r="N40" i="1"/>
  <c r="P40" i="1" s="1"/>
  <c r="N84" i="1"/>
  <c r="P84" i="1" s="1"/>
  <c r="N76" i="1"/>
  <c r="P76" i="1" s="1"/>
  <c r="N27" i="1"/>
  <c r="P27" i="1" s="1"/>
  <c r="N85" i="1"/>
  <c r="P85" i="1" s="1"/>
  <c r="N93" i="1"/>
  <c r="P93" i="1" s="1"/>
  <c r="N79" i="1"/>
  <c r="P79" i="1" s="1"/>
  <c r="N87" i="1"/>
  <c r="P87" i="1" s="1"/>
  <c r="N75" i="1"/>
  <c r="P75" i="1" s="1"/>
  <c r="N22" i="1"/>
  <c r="P22" i="1" s="1"/>
  <c r="N55" i="1"/>
  <c r="P55" i="1" s="1"/>
  <c r="N10" i="1"/>
  <c r="P10" i="1" s="1"/>
  <c r="N13" i="2"/>
  <c r="P13" i="2" s="1"/>
  <c r="N41" i="2"/>
  <c r="P41" i="2" s="1"/>
  <c r="N55" i="2"/>
  <c r="P55" i="2" s="1"/>
  <c r="N8" i="2"/>
  <c r="P8" i="2" s="1"/>
  <c r="N29" i="2"/>
  <c r="P29" i="2" s="1"/>
  <c r="N54" i="2"/>
  <c r="P54" i="2" s="1"/>
  <c r="N57" i="2"/>
  <c r="P57" i="2" s="1"/>
  <c r="L54" i="1"/>
  <c r="J54" i="1"/>
  <c r="H54" i="1"/>
  <c r="L31" i="1"/>
  <c r="J31" i="1"/>
  <c r="H31" i="1"/>
  <c r="L41" i="1"/>
  <c r="J41" i="1"/>
  <c r="H41" i="1"/>
  <c r="L57" i="1"/>
  <c r="J57" i="1"/>
  <c r="H57" i="1"/>
  <c r="L65" i="1"/>
  <c r="J65" i="1"/>
  <c r="H65" i="1"/>
  <c r="L64" i="1"/>
  <c r="J64" i="1"/>
  <c r="H64" i="1"/>
  <c r="L67" i="1"/>
  <c r="J67" i="1"/>
  <c r="H67" i="1"/>
  <c r="N67" i="1" s="1"/>
  <c r="P67" i="1" s="1"/>
  <c r="L68" i="1"/>
  <c r="J68" i="1"/>
  <c r="H68" i="1"/>
  <c r="L49" i="1"/>
  <c r="J49" i="1"/>
  <c r="H49" i="1"/>
  <c r="L47" i="1"/>
  <c r="J47" i="1"/>
  <c r="H47" i="1"/>
  <c r="N47" i="1" s="1"/>
  <c r="P47" i="1" s="1"/>
  <c r="L53" i="1"/>
  <c r="J53" i="1"/>
  <c r="H53" i="1"/>
  <c r="L3" i="1"/>
  <c r="J3" i="1"/>
  <c r="H3" i="1"/>
  <c r="L56" i="1"/>
  <c r="J56" i="1"/>
  <c r="H56" i="1"/>
  <c r="L45" i="1"/>
  <c r="J45" i="1"/>
  <c r="H45" i="1"/>
  <c r="L60" i="1"/>
  <c r="J60" i="1"/>
  <c r="H60" i="1"/>
  <c r="L63" i="1"/>
  <c r="J63" i="1"/>
  <c r="H63" i="1"/>
  <c r="L66" i="1"/>
  <c r="J66" i="1"/>
  <c r="H66" i="1"/>
  <c r="L34" i="1"/>
  <c r="J34" i="1"/>
  <c r="H34" i="1"/>
  <c r="L62" i="1"/>
  <c r="J62" i="1"/>
  <c r="H62" i="1"/>
  <c r="L58" i="1"/>
  <c r="J58" i="1"/>
  <c r="H58" i="1"/>
  <c r="L26" i="2"/>
  <c r="J26" i="2"/>
  <c r="H26" i="2"/>
  <c r="L10" i="2"/>
  <c r="J10" i="2"/>
  <c r="H10" i="2"/>
  <c r="L15" i="2"/>
  <c r="J15" i="2"/>
  <c r="H15" i="2"/>
  <c r="L34" i="2"/>
  <c r="J34" i="2"/>
  <c r="H34" i="2"/>
  <c r="L21" i="2"/>
  <c r="J21" i="2"/>
  <c r="H21" i="2"/>
  <c r="L23" i="2"/>
  <c r="J23" i="2"/>
  <c r="H23" i="2"/>
  <c r="L24" i="2"/>
  <c r="J24" i="2"/>
  <c r="H24" i="2"/>
  <c r="L30" i="2"/>
  <c r="J30" i="2"/>
  <c r="H30" i="2"/>
  <c r="J99" i="1"/>
  <c r="H99" i="1"/>
  <c r="J69" i="1"/>
  <c r="H69" i="1"/>
  <c r="L37" i="1"/>
  <c r="J37" i="1"/>
  <c r="H37" i="1"/>
  <c r="L43" i="1"/>
  <c r="J43" i="1"/>
  <c r="H43" i="1"/>
  <c r="L50" i="1"/>
  <c r="J50" i="1"/>
  <c r="H50" i="1"/>
  <c r="L61" i="1"/>
  <c r="J61" i="1"/>
  <c r="H61" i="1"/>
  <c r="L42" i="1"/>
  <c r="J42" i="1"/>
  <c r="H42" i="1"/>
  <c r="L35" i="2"/>
  <c r="J35" i="2"/>
  <c r="H35" i="2"/>
  <c r="L50" i="2"/>
  <c r="J50" i="2"/>
  <c r="H50" i="2"/>
  <c r="L42" i="2"/>
  <c r="J42" i="2"/>
  <c r="H42" i="2"/>
  <c r="L28" i="2"/>
  <c r="J28" i="2"/>
  <c r="H28" i="2"/>
  <c r="L45" i="2"/>
  <c r="J45" i="2"/>
  <c r="H45" i="2"/>
  <c r="L3" i="2"/>
  <c r="J3" i="2"/>
  <c r="H3" i="2"/>
  <c r="L40" i="2"/>
  <c r="J40" i="2"/>
  <c r="H40" i="2"/>
  <c r="L32" i="2"/>
  <c r="J32" i="2"/>
  <c r="H32" i="2"/>
  <c r="N58" i="1" l="1"/>
  <c r="P58" i="1" s="1"/>
  <c r="N63" i="1"/>
  <c r="P63" i="1" s="1"/>
  <c r="N54" i="1"/>
  <c r="P54" i="1" s="1"/>
  <c r="N34" i="2"/>
  <c r="P34" i="2" s="1"/>
  <c r="N50" i="1"/>
  <c r="P50" i="1" s="1"/>
  <c r="N43" i="1"/>
  <c r="P43" i="1" s="1"/>
  <c r="N60" i="1"/>
  <c r="P60" i="1" s="1"/>
  <c r="N57" i="1"/>
  <c r="P57" i="1" s="1"/>
  <c r="N41" i="1"/>
  <c r="P41" i="1" s="1"/>
  <c r="N42" i="1"/>
  <c r="P42" i="1" s="1"/>
  <c r="N56" i="1"/>
  <c r="P56" i="1" s="1"/>
  <c r="N3" i="1"/>
  <c r="P3" i="1" s="1"/>
  <c r="N45" i="2"/>
  <c r="P45" i="2" s="1"/>
  <c r="N30" i="2"/>
  <c r="P30" i="2" s="1"/>
  <c r="N49" i="1"/>
  <c r="P49" i="1" s="1"/>
  <c r="N24" i="2"/>
  <c r="P24" i="2" s="1"/>
  <c r="N32" i="2"/>
  <c r="P32" i="2" s="1"/>
  <c r="N37" i="1"/>
  <c r="P37" i="1" s="1"/>
  <c r="N53" i="1"/>
  <c r="P53" i="1" s="1"/>
  <c r="N61" i="1"/>
  <c r="P61" i="1" s="1"/>
  <c r="N69" i="1"/>
  <c r="P69" i="1" s="1"/>
  <c r="N34" i="1"/>
  <c r="P34" i="1" s="1"/>
  <c r="N45" i="1"/>
  <c r="P45" i="1" s="1"/>
  <c r="N65" i="1"/>
  <c r="P65" i="1" s="1"/>
  <c r="N66" i="1"/>
  <c r="P66" i="1" s="1"/>
  <c r="N68" i="1"/>
  <c r="P68" i="1" s="1"/>
  <c r="N99" i="1"/>
  <c r="P99" i="1" s="1"/>
  <c r="N62" i="1"/>
  <c r="P62" i="1" s="1"/>
  <c r="N64" i="1"/>
  <c r="P64" i="1" s="1"/>
  <c r="N31" i="1"/>
  <c r="P31" i="1" s="1"/>
  <c r="N28" i="2"/>
  <c r="P28" i="2" s="1"/>
  <c r="N50" i="2"/>
  <c r="P50" i="2" s="1"/>
  <c r="N15" i="2"/>
  <c r="P15" i="2" s="1"/>
  <c r="N26" i="2"/>
  <c r="P26" i="2" s="1"/>
  <c r="N3" i="2"/>
  <c r="P3" i="2" s="1"/>
  <c r="N21" i="2"/>
  <c r="P21" i="2" s="1"/>
  <c r="N40" i="2"/>
  <c r="P40" i="2" s="1"/>
  <c r="N42" i="2"/>
  <c r="P42" i="2" s="1"/>
  <c r="N23" i="2"/>
  <c r="P23" i="2" s="1"/>
  <c r="N10" i="2"/>
  <c r="P10" i="2" s="1"/>
  <c r="N35" i="2"/>
  <c r="P35" i="2" s="1"/>
  <c r="L51" i="2"/>
  <c r="J51" i="2"/>
  <c r="H51" i="2"/>
  <c r="L16" i="2"/>
  <c r="J16" i="2"/>
  <c r="H16" i="2"/>
  <c r="L12" i="2"/>
  <c r="J12" i="2"/>
  <c r="H12" i="2"/>
  <c r="L20" i="2"/>
  <c r="J20" i="2"/>
  <c r="H20" i="2"/>
  <c r="L18" i="2"/>
  <c r="J18" i="2"/>
  <c r="H18" i="2"/>
  <c r="L20" i="1"/>
  <c r="J20" i="1"/>
  <c r="H20" i="1"/>
  <c r="L21" i="1"/>
  <c r="J21" i="1"/>
  <c r="H21" i="1"/>
  <c r="L17" i="1"/>
  <c r="J17" i="1"/>
  <c r="H17" i="1"/>
  <c r="L51" i="1"/>
  <c r="J51" i="1"/>
  <c r="H51" i="1"/>
  <c r="L52" i="1"/>
  <c r="J52" i="1"/>
  <c r="H52" i="1"/>
  <c r="L8" i="1"/>
  <c r="J8" i="1"/>
  <c r="H8" i="1"/>
  <c r="L56" i="2"/>
  <c r="J56" i="2"/>
  <c r="H56" i="2"/>
  <c r="L47" i="2"/>
  <c r="J47" i="2"/>
  <c r="H47" i="2"/>
  <c r="L14" i="2"/>
  <c r="J14" i="2"/>
  <c r="H14" i="2"/>
  <c r="L31" i="2"/>
  <c r="J31" i="2"/>
  <c r="H31" i="2"/>
  <c r="L33" i="2"/>
  <c r="J33" i="2"/>
  <c r="H33" i="2"/>
  <c r="L13" i="1"/>
  <c r="J13" i="1"/>
  <c r="H13" i="1"/>
  <c r="L9" i="1"/>
  <c r="J9" i="1"/>
  <c r="H9" i="1"/>
  <c r="N8" i="1" l="1"/>
  <c r="P8" i="1" s="1"/>
  <c r="N17" i="1"/>
  <c r="P17" i="1" s="1"/>
  <c r="N21" i="1"/>
  <c r="P21" i="1" s="1"/>
  <c r="N12" i="2"/>
  <c r="P12" i="2" s="1"/>
  <c r="N51" i="1"/>
  <c r="P51" i="1" s="1"/>
  <c r="N51" i="2"/>
  <c r="P51" i="2" s="1"/>
  <c r="N20" i="1"/>
  <c r="P20" i="1" s="1"/>
  <c r="N14" i="2"/>
  <c r="P14" i="2" s="1"/>
  <c r="N56" i="2"/>
  <c r="P56" i="2" s="1"/>
  <c r="N20" i="2"/>
  <c r="P20" i="2" s="1"/>
  <c r="N16" i="2"/>
  <c r="P16" i="2" s="1"/>
  <c r="N31" i="2"/>
  <c r="P31" i="2" s="1"/>
  <c r="N47" i="2"/>
  <c r="P47" i="2" s="1"/>
  <c r="N52" i="1"/>
  <c r="P52" i="1" s="1"/>
  <c r="N13" i="1"/>
  <c r="P13" i="1" s="1"/>
  <c r="N9" i="1"/>
  <c r="P9" i="1" s="1"/>
  <c r="N33" i="2"/>
  <c r="P33" i="2" s="1"/>
  <c r="N18" i="2"/>
  <c r="P18" i="2" s="1"/>
</calcChain>
</file>

<file path=xl/sharedStrings.xml><?xml version="1.0" encoding="utf-8"?>
<sst xmlns="http://schemas.openxmlformats.org/spreadsheetml/2006/main" count="1282" uniqueCount="458">
  <si>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</si>
  <si>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</si>
  <si>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</si>
  <si>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</si>
  <si>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</si>
  <si>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</si>
  <si>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 xml:space="preserve">Класс 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</si>
  <si>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</si>
  <si>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</si>
  <si>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</si>
  <si>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</si>
  <si>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</si>
  <si>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</si>
  <si>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 xml:space="preserve">теория </t>
  </si>
  <si>
    <t>Физическая культура</t>
  </si>
  <si>
    <t>Балашовский</t>
  </si>
  <si>
    <t>ф/б+б/б</t>
  </si>
  <si>
    <t>в/б</t>
  </si>
  <si>
    <t>Муниципальное автономное образовательное учреждение "Средняя общеобразовательная школа № 3 г. Балашова"</t>
  </si>
  <si>
    <t>Журавлев Алексей Владимирович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</si>
  <si>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</si>
  <si>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Антонова Ольга Николаевна</t>
  </si>
  <si>
    <t>Шершнева Татьяна Вячеславовна</t>
  </si>
  <si>
    <t>Борщёва Ирина Николаевна</t>
  </si>
  <si>
    <t>602-ФК-8-Д-002</t>
  </si>
  <si>
    <t>Несмиянова  Полина  Алексеевна</t>
  </si>
  <si>
    <t>Гриднев Андрей Вячеславович</t>
  </si>
  <si>
    <t>602-ФК-8-Д-101</t>
  </si>
  <si>
    <t>Наумова Софья Евгеньевна</t>
  </si>
  <si>
    <t>8 г</t>
  </si>
  <si>
    <t>602-ФК-8-Д-105</t>
  </si>
  <si>
    <t>Семикина Полина Антоновна</t>
  </si>
  <si>
    <t>8 д</t>
  </si>
  <si>
    <t>602-ФК-8-Д-102</t>
  </si>
  <si>
    <t>Казьмина Дарья Алексеевна</t>
  </si>
  <si>
    <t>602-ФК-8-Д-004</t>
  </si>
  <si>
    <t>Лутохина   Полина   Михайловна</t>
  </si>
  <si>
    <t>602-ФК-8-Д-001</t>
  </si>
  <si>
    <t>Порваткина Анна Максимовна</t>
  </si>
  <si>
    <t>602-ФК-8-Д-104</t>
  </si>
  <si>
    <t>Юлина Варвара Павловна</t>
  </si>
  <si>
    <t>602-ФК-8-Д-103</t>
  </si>
  <si>
    <t>Хромова Дарья Алексеевна</t>
  </si>
  <si>
    <t>602-ФК-8-Д-003</t>
  </si>
  <si>
    <t>Путилина   Александра   Сергеевна</t>
  </si>
  <si>
    <t>602-ФК-7-Д-004</t>
  </si>
  <si>
    <t>Мачнева Александра Владимировна</t>
  </si>
  <si>
    <t>602-ФК-7-Д-006</t>
  </si>
  <si>
    <t>Панчук Алина Андреевна</t>
  </si>
  <si>
    <t>602-ФК-7-Д-003</t>
  </si>
  <si>
    <t>Новгородова Лилия Сергеевна</t>
  </si>
  <si>
    <t>602-ФК-7-Д-001</t>
  </si>
  <si>
    <t>Рубцова Анна Александровна</t>
  </si>
  <si>
    <t>602-ФК-7-Д-005</t>
  </si>
  <si>
    <t>Барсукова  Анна Игоревна</t>
  </si>
  <si>
    <t>602-ФК-7-Д-102</t>
  </si>
  <si>
    <t>Шапошникова Полина Геннадьевна</t>
  </si>
  <si>
    <t>7 д</t>
  </si>
  <si>
    <t>602-ФК-7-Д-101</t>
  </si>
  <si>
    <t>Щербакова Дарья Антоновна</t>
  </si>
  <si>
    <t>602-ФК-7-Д-103</t>
  </si>
  <si>
    <t>Харитонова Варвара Михайловна</t>
  </si>
  <si>
    <t>муниципальное автономное общеобразовательное учреждение «Средняя общеобразовательная школа №7 г. Балашова Саратовской области»</t>
  </si>
  <si>
    <t>053-ФКД-07-01</t>
  </si>
  <si>
    <t>Маняхина Полина Евгеньевна</t>
  </si>
  <si>
    <t>7А</t>
  </si>
  <si>
    <t>Прохвостов Руслан Евгеньевич</t>
  </si>
  <si>
    <t>053-ФКД-07-02</t>
  </si>
  <si>
    <t>Чиченкова Софья Алексеевна</t>
  </si>
  <si>
    <t>7В</t>
  </si>
  <si>
    <t>053-ФКД-08-02</t>
  </si>
  <si>
    <t>Синдеева Карина Дмитриевна</t>
  </si>
  <si>
    <t>8 б</t>
  </si>
  <si>
    <t>053-ФКД-08-01</t>
  </si>
  <si>
    <t>Симонова Дарья Валерьевна</t>
  </si>
  <si>
    <t>8 а</t>
  </si>
  <si>
    <t>053-ФКД-08-04</t>
  </si>
  <si>
    <t>Стуклова Арина Викторовна</t>
  </si>
  <si>
    <t>8г</t>
  </si>
  <si>
    <t>Махин Глеб Владимирович</t>
  </si>
  <si>
    <t>053-ФКД-08-06</t>
  </si>
  <si>
    <t>Великая Кира Анатольевна</t>
  </si>
  <si>
    <t>8д</t>
  </si>
  <si>
    <t>053-ФКД-08-07</t>
  </si>
  <si>
    <t>Горина Варвара Александровна</t>
  </si>
  <si>
    <t>063-ФК-07-01-Д</t>
  </si>
  <si>
    <t>Андрианова София Александровна</t>
  </si>
  <si>
    <t>Муниципальное автономное общеобразовательное учреждение "Средняя общеобразователььная школа №9 имени Петра Аркадьевича Столыпина г.Балашова Саратовской области"</t>
  </si>
  <si>
    <t>Комарова Елизавета Алексеевна</t>
  </si>
  <si>
    <t>063-ФК-07-02-Д</t>
  </si>
  <si>
    <t>Галактионова Виктория Дмитриевна</t>
  </si>
  <si>
    <t>063-ФК-07-03-Д</t>
  </si>
  <si>
    <t>Рябова Вероника Никитична</t>
  </si>
  <si>
    <t>063-ФК-07-04-Д</t>
  </si>
  <si>
    <t>Рябихина Екатерина Александровна</t>
  </si>
  <si>
    <t>063-ФК-07-05-Д</t>
  </si>
  <si>
    <t>Щербинина Мария Михайловна</t>
  </si>
  <si>
    <t>063-ФК-07-06-Д</t>
  </si>
  <si>
    <t>Тимофеева Арина Вадимовна</t>
  </si>
  <si>
    <t>063-ФК-08-01-Д</t>
  </si>
  <si>
    <t>Сергеева Яна Сергеевна</t>
  </si>
  <si>
    <t>063-ФК-08-02-Д</t>
  </si>
  <si>
    <t>Сергеева Анна Сергеевна</t>
  </si>
  <si>
    <t>063-ФК-08-03-Д</t>
  </si>
  <si>
    <t>Абрамова Анна Николаевна</t>
  </si>
  <si>
    <t>063-ФК-08-04-Д</t>
  </si>
  <si>
    <t>Онучина Юлия Сергеевна</t>
  </si>
  <si>
    <t>063-ФК-08-05-Д</t>
  </si>
  <si>
    <t>Сизых Анастасия Алексеевна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</si>
  <si>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</si>
  <si>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073-ФИЗ-08-06</t>
  </si>
  <si>
    <t>Каширина Полина Сергеевна</t>
  </si>
  <si>
    <t>8а</t>
  </si>
  <si>
    <t>073-ФИЗ-08-13</t>
  </si>
  <si>
    <t>Макарова Александра Максимовна</t>
  </si>
  <si>
    <t>073-ФИЗ-08-02</t>
  </si>
  <si>
    <t>Аниськина Софья Витальевна</t>
  </si>
  <si>
    <t>073-ФИЗ-08-53</t>
  </si>
  <si>
    <t>Дудина Виктория Сергеевна</t>
  </si>
  <si>
    <t>8в</t>
  </si>
  <si>
    <t>073-ФИЗ-08-62</t>
  </si>
  <si>
    <t>Немкина Виктория Сергеевна</t>
  </si>
  <si>
    <t>073-ФИЗ-08-68</t>
  </si>
  <si>
    <t>Попова Владислава Александровна</t>
  </si>
  <si>
    <t>073-ФИЗ-08-48</t>
  </si>
  <si>
    <t>Струговщикова Яна Александровна</t>
  </si>
  <si>
    <t>8б</t>
  </si>
  <si>
    <t>073-ФИЗ-08-29</t>
  </si>
  <si>
    <t>Гришина Вера Сергеевна</t>
  </si>
  <si>
    <t>073-ФИЗ-07-58</t>
  </si>
  <si>
    <t>Каленко Диана Александровна</t>
  </si>
  <si>
    <t>7в</t>
  </si>
  <si>
    <t>073-ФИЗ-07-59</t>
  </si>
  <si>
    <t>Каленко Яна Александровна</t>
  </si>
  <si>
    <t>073-ФИЗ-07-34</t>
  </si>
  <si>
    <t>Нестерова Дарья Игоревна</t>
  </si>
  <si>
    <t>7б</t>
  </si>
  <si>
    <t>073-ФИЗ-07-39</t>
  </si>
  <si>
    <t>Родина Виктория Владимировна</t>
  </si>
  <si>
    <t>073-ФИЗ-07-47</t>
  </si>
  <si>
    <t>Шевченко Виктория Андреевна</t>
  </si>
  <si>
    <t>073-ФИЗ-07-03</t>
  </si>
  <si>
    <t>Блохина Ангелина Сергеевна</t>
  </si>
  <si>
    <t>7а</t>
  </si>
  <si>
    <t>073-ФИЗ-07-05</t>
  </si>
  <si>
    <t>Жумангалиева Алина Айбековна</t>
  </si>
  <si>
    <t>Муниципальное общеобразовательное учреждение "Средняя общеобразовательная школа №16 г. Балашова Саратовской области"</t>
  </si>
  <si>
    <t>Матвеев Илья Викторович</t>
  </si>
  <si>
    <t>Иванчиков Александр Валерьевич</t>
  </si>
  <si>
    <t>093-ФК-08-01</t>
  </si>
  <si>
    <t>Бекерева Алена Сергеевна</t>
  </si>
  <si>
    <t>093-ФК-08-02</t>
  </si>
  <si>
    <t>Дуденкова Софья Витальевна</t>
  </si>
  <si>
    <t>093-ФК-08-03</t>
  </si>
  <si>
    <t>Дудина Варвара Алексеевна</t>
  </si>
  <si>
    <t>093-ФК-08-04</t>
  </si>
  <si>
    <t>Карницкая Диана Ивановна</t>
  </si>
  <si>
    <t>093-ФК-08-05</t>
  </si>
  <si>
    <t>Краснопеева Мария Дмитриевна</t>
  </si>
  <si>
    <t>093-ФК-08-06</t>
  </si>
  <si>
    <t>Курышкина Полина Владимировна</t>
  </si>
  <si>
    <t>093-ФК-08-07</t>
  </si>
  <si>
    <t>Панфилова Анастасия Алексеевна</t>
  </si>
  <si>
    <t>093-ФК-08-08</t>
  </si>
  <si>
    <t>Тумасова Ксения Алексеевна</t>
  </si>
  <si>
    <t>093-ФК-07-21</t>
  </si>
  <si>
    <t>Авдеева Вероника Сергеевна</t>
  </si>
  <si>
    <t>093-ФК-07-22</t>
  </si>
  <si>
    <t>Азарова Ульяна  Евгеньевна</t>
  </si>
  <si>
    <t>093-ФК-07-23</t>
  </si>
  <si>
    <t>Блохина Варвара Владимировна</t>
  </si>
  <si>
    <t>093-ФК-07-24</t>
  </si>
  <si>
    <t>Болгарова Александра Александровна</t>
  </si>
  <si>
    <t>093-ФК-07-25</t>
  </si>
  <si>
    <t>Болтышева Ксения Анатольевна</t>
  </si>
  <si>
    <t>093-ФК-07-26</t>
  </si>
  <si>
    <t>Исаенкова Полина Алексеевна</t>
  </si>
  <si>
    <t>093-ФК-07-27</t>
  </si>
  <si>
    <t>Максимова Ангелина Олеговна</t>
  </si>
  <si>
    <t>093-ФК-07-28</t>
  </si>
  <si>
    <t>Салихова Екатерина Константиновна</t>
  </si>
  <si>
    <t>093-ФК-07-29</t>
  </si>
  <si>
    <t>Сморчкова Ирина Юрьевна</t>
  </si>
  <si>
    <t>093-ФК-07-30</t>
  </si>
  <si>
    <t>Соловьева Полина Денисовна</t>
  </si>
  <si>
    <t>093-ФК-07-31</t>
  </si>
  <si>
    <t>Тимошенко Виктория Юрьевна</t>
  </si>
  <si>
    <t>093-ФК-07-32</t>
  </si>
  <si>
    <t>Тищенко Арина Андреевна</t>
  </si>
  <si>
    <t>093-ФК-07-33</t>
  </si>
  <si>
    <t>Тустановская Ксения Владимировна</t>
  </si>
  <si>
    <t>093-ФК-07-34</t>
  </si>
  <si>
    <t>Ягодкина Вероника Николаевна</t>
  </si>
  <si>
    <t>093-ФК-07-35</t>
  </si>
  <si>
    <t>Власова Дарья Андреевна</t>
  </si>
  <si>
    <t>7г</t>
  </si>
  <si>
    <t>093-ФК-07-36</t>
  </si>
  <si>
    <t>Рабочая Диана Романовна</t>
  </si>
  <si>
    <t>093-ФК-07-37</t>
  </si>
  <si>
    <t>Смотрова Валерия Александровна</t>
  </si>
  <si>
    <t>093-ФК-07-38</t>
  </si>
  <si>
    <t>Белоусова Анастасия Александровна</t>
  </si>
  <si>
    <t>093-ФК-07-39</t>
  </si>
  <si>
    <t>Тараканова Анастасия Викторовна</t>
  </si>
  <si>
    <t>093-ФК-07-40</t>
  </si>
  <si>
    <t>Маркова Наталья Юрьевна</t>
  </si>
  <si>
    <t>МОУ Лицей г.Балашова</t>
  </si>
  <si>
    <t>206- ФИЗ- Д-08-01</t>
  </si>
  <si>
    <t>Архарова Вероника Ивановна</t>
  </si>
  <si>
    <t>206- ФИЗ- Д-08-02</t>
  </si>
  <si>
    <t>Батыгина  Софья Михайловна</t>
  </si>
  <si>
    <t>206- ФИЗ- Д-08-03</t>
  </si>
  <si>
    <t>Хакимова Алина Александровна</t>
  </si>
  <si>
    <t>206- ФИЗ- Д-08-04</t>
  </si>
  <si>
    <t>Сливина Наталья Александровна</t>
  </si>
  <si>
    <t>206- ФИЗ- Д-08-05</t>
  </si>
  <si>
    <t>Зотова  Вероника  Павловна</t>
  </si>
  <si>
    <t>206- ФИЗ- Д-08-06</t>
  </si>
  <si>
    <t>Киркеснер   Виктория  Александровна</t>
  </si>
  <si>
    <t>206- ФИЗ- Д-08-07</t>
  </si>
  <si>
    <t>Комарова Дарья  Алексеевна</t>
  </si>
  <si>
    <t>206- ФИЗ- Д-08-08</t>
  </si>
  <si>
    <t>Левина  Ксения Геннадьевна</t>
  </si>
  <si>
    <t>206- ФИЗ- Д-08-09</t>
  </si>
  <si>
    <t>Мазитова Эмилия Марселевна</t>
  </si>
  <si>
    <t>206- ФИЗ- Д-08-10</t>
  </si>
  <si>
    <t>Махмудова Мадина Мирзовалиевна</t>
  </si>
  <si>
    <t>206- ФИЗ- Д-08-11</t>
  </si>
  <si>
    <t>Нигматуллина  Екатерина  Евгеньевна</t>
  </si>
  <si>
    <t>206- ФИЗ- Д-08-12</t>
  </si>
  <si>
    <t>Никитина Виктория Дмитриевна</t>
  </si>
  <si>
    <t>206- ФИЗ- Д-08-13</t>
  </si>
  <si>
    <t>Виеру Александра Ливиуевна</t>
  </si>
  <si>
    <t>206- ФИЗ- Д-08-14</t>
  </si>
  <si>
    <t>Папич  Полина  Дмитриевна</t>
  </si>
  <si>
    <t>206- ФИЗ- Д-08-15</t>
  </si>
  <si>
    <t>Паращенко Милана  Сергеевна</t>
  </si>
  <si>
    <t>206- ФИЗ- Д-08-16</t>
  </si>
  <si>
    <t>Алинкина Наталия Павловна</t>
  </si>
  <si>
    <t>206- ФИЗ- Д-08-17</t>
  </si>
  <si>
    <t>Абасова Ирина Сергеевна</t>
  </si>
  <si>
    <t>206- ФИЗ- Д-08-18</t>
  </si>
  <si>
    <t>Шевелева Анастасия Витальевна</t>
  </si>
  <si>
    <t>206- ФИЗ- Д-08-19</t>
  </si>
  <si>
    <t>Троицкая  Ева  Дмитриевна</t>
  </si>
  <si>
    <t>206- ФИЗ- Д-08-20</t>
  </si>
  <si>
    <t>Трунилина  Дарья  Алексеевна</t>
  </si>
  <si>
    <t>206- ФИЗ- Д-08-21</t>
  </si>
  <si>
    <t>Федотова Анастасия Владимировна</t>
  </si>
  <si>
    <t>206- ФИЗ- Д-08-22</t>
  </si>
  <si>
    <t>Филюк  Радмила  Михайловна</t>
  </si>
  <si>
    <t>206- ФИЗ- Д-08-23</t>
  </si>
  <si>
    <t>Скиданова Анна Дмитриевна</t>
  </si>
  <si>
    <t>206- ФИЗ- Д-08-24</t>
  </si>
  <si>
    <t>Авдонина Полина Павловна</t>
  </si>
  <si>
    <t>206- ФИЗ- Д-08-25</t>
  </si>
  <si>
    <t>Аношина Елизавета Александровна</t>
  </si>
  <si>
    <t>206- ФИЗ- Д-08-26</t>
  </si>
  <si>
    <t>Марковская Екатерина Сергеевна</t>
  </si>
  <si>
    <t>206- ФИЗ- Д-08-27</t>
  </si>
  <si>
    <t>Володина Анастасия Максимовна</t>
  </si>
  <si>
    <t>206- ФИЗ- Д-08-28</t>
  </si>
  <si>
    <t>Димитренко Алёна Владимировна</t>
  </si>
  <si>
    <t>206- ФИЗ- Д-08-29</t>
  </si>
  <si>
    <t>Инюткина Арина Александровна</t>
  </si>
  <si>
    <t>206- ФИЗ- Д-08-30</t>
  </si>
  <si>
    <t>Мамедова Эльмира Джаббаровна</t>
  </si>
  <si>
    <t>206- ФИЗ- Д-08-31</t>
  </si>
  <si>
    <t>Клейменова Дарья Андреевна</t>
  </si>
  <si>
    <t>206- ФИЗ- Д-08-32</t>
  </si>
  <si>
    <t>Колесникова Диана Максимовна</t>
  </si>
  <si>
    <t>206- ФИЗ- Д-08-33</t>
  </si>
  <si>
    <t>Кормилицына Лилия Алексеевна</t>
  </si>
  <si>
    <t>206- ФИЗ- Д-08-34</t>
  </si>
  <si>
    <t>Любочкина Анастасия Валерьевна</t>
  </si>
  <si>
    <t>206- ФИЗ- Д-08-35</t>
  </si>
  <si>
    <t>Мазина Дарья Николаевна</t>
  </si>
  <si>
    <t>206- ФИЗ- Д-07-01</t>
  </si>
  <si>
    <t>Алферьева Юлия Алексеевна</t>
  </si>
  <si>
    <t>206- ФИЗ- Д-07-02</t>
  </si>
  <si>
    <t>Андриянова Елизавета Михайловна</t>
  </si>
  <si>
    <t>206- ФИЗ- Д-07-03</t>
  </si>
  <si>
    <t>Козлова Анастасия Вячеславовна</t>
  </si>
  <si>
    <t>206- ФИЗ- Д-07-04</t>
  </si>
  <si>
    <t>Бесецкая Виктория Андреевна</t>
  </si>
  <si>
    <t>206- ФИЗ- Д-07-05</t>
  </si>
  <si>
    <t>Букреева Варвара Станиславовна</t>
  </si>
  <si>
    <t>206- ФИЗ- Д-07-06</t>
  </si>
  <si>
    <t>Горшкова София Игоревна</t>
  </si>
  <si>
    <t>206- ФИЗ- Д-07-07</t>
  </si>
  <si>
    <t>Ершова Святослава Романовна</t>
  </si>
  <si>
    <t>206- ФИЗ- Д-07-08</t>
  </si>
  <si>
    <t>Шахназарян Манэ Севаковна</t>
  </si>
  <si>
    <t>206- ФИЗ- Д-07-09</t>
  </si>
  <si>
    <t>Зелепукина Ксения Сергеевна</t>
  </si>
  <si>
    <t>206- ФИЗ- Д-07-10</t>
  </si>
  <si>
    <t>Иванова Алиса Сергеевна</t>
  </si>
  <si>
    <t>206- ФИЗ- Д-07-11</t>
  </si>
  <si>
    <t>Клачкова Варвара Николаевна</t>
  </si>
  <si>
    <t>206- ФИЗ- Д-07-12</t>
  </si>
  <si>
    <t xml:space="preserve">Феоктистова Алина Владимировна </t>
  </si>
  <si>
    <t>206- ФИЗ- Д-07-13</t>
  </si>
  <si>
    <t>Краснова Ирина Павловна</t>
  </si>
  <si>
    <t>206- ФИЗ- Д-07-14</t>
  </si>
  <si>
    <t xml:space="preserve">Тулинцева Полина Алексеевна </t>
  </si>
  <si>
    <t>206- ФИЗ- Д-07-15</t>
  </si>
  <si>
    <t>Кузнецова Вероника Михайловна</t>
  </si>
  <si>
    <t>206- ФИЗ- Д-07-16</t>
  </si>
  <si>
    <t xml:space="preserve">Терина Арина Викторовна </t>
  </si>
  <si>
    <t>206- ФИЗ- Д-07-17</t>
  </si>
  <si>
    <t xml:space="preserve">Суханова Александра Семеновна </t>
  </si>
  <si>
    <t>206- ФИЗ- Д-07-18</t>
  </si>
  <si>
    <t xml:space="preserve">Скудина Елизавета Николаевна </t>
  </si>
  <si>
    <t>206- ФИЗ- Д-07-19</t>
  </si>
  <si>
    <t xml:space="preserve">Питашова Евгения Дмитриевна </t>
  </si>
  <si>
    <t>206- ФИЗ- Д-07-20</t>
  </si>
  <si>
    <t>Прохорова Анна Валентиновна</t>
  </si>
  <si>
    <t>206- ФИЗ- Д-07-21</t>
  </si>
  <si>
    <t>Сачкова Полина Денисовна</t>
  </si>
  <si>
    <t>206- ФИЗ- Д-07-22</t>
  </si>
  <si>
    <t>Мусихина Юлия Александровна</t>
  </si>
  <si>
    <t>206- ФИЗ- Д-07-23</t>
  </si>
  <si>
    <t>Магомедова Айша Гамзатовна</t>
  </si>
  <si>
    <t>206- ФИЗ- Д-07-24</t>
  </si>
  <si>
    <t xml:space="preserve">Заикина Василиса Егоровна </t>
  </si>
  <si>
    <t>206- ФИЗ- Д-07-25</t>
  </si>
  <si>
    <t>Волкова Татьяна Кирилловна</t>
  </si>
  <si>
    <t>206- ФИЗ- Д-07-26</t>
  </si>
  <si>
    <t>Ефанова Вероника Максимовна</t>
  </si>
  <si>
    <t>206- ФИЗ- Д-07-27</t>
  </si>
  <si>
    <t>Живодёрова Алёна Дмитриевна</t>
  </si>
  <si>
    <t>206- ФИЗ- Д-07-28</t>
  </si>
  <si>
    <t xml:space="preserve">Беляева Виктория Сергеевна </t>
  </si>
  <si>
    <t>206- ФИЗ- Д-07-29</t>
  </si>
  <si>
    <t>Иванкевич  Мария  Сергеевна</t>
  </si>
  <si>
    <t>206- ФИЗ- Д-07-30</t>
  </si>
  <si>
    <t>Яицкая Мария Александровна</t>
  </si>
  <si>
    <t>206- ФИЗ- Д-07-31</t>
  </si>
  <si>
    <t>Шарыпова Алиса Андреевна</t>
  </si>
  <si>
    <t>206- ФИЗ- Д-07-32</t>
  </si>
  <si>
    <t>Феоктистова Ева Юрьевна</t>
  </si>
  <si>
    <t>206- ФИЗ- Д-07-33</t>
  </si>
  <si>
    <t>Турманова Василиса Андреевна</t>
  </si>
  <si>
    <t>206- ФИЗ- Д-07-34</t>
  </si>
  <si>
    <t>Люкшина Софья Алексеевна</t>
  </si>
  <si>
    <t>206- ФИЗ- Д-07-35</t>
  </si>
  <si>
    <t>Лябина  Анастасия  Борисовна</t>
  </si>
  <si>
    <t>206- ФИЗ- Д-07-36</t>
  </si>
  <si>
    <t>Мещерякова  София  Александровна</t>
  </si>
  <si>
    <t>206- ФИЗ- Д-07-37</t>
  </si>
  <si>
    <t>Телкова Арина Алексеевна</t>
  </si>
  <si>
    <t>206- ФИЗ- Д-07-38</t>
  </si>
  <si>
    <t>Патлюк Анна Валерьевна</t>
  </si>
  <si>
    <t>206- ФИЗ- Д-07-39</t>
  </si>
  <si>
    <t>Пятова София Станиславовна</t>
  </si>
  <si>
    <t>206- ФИЗ- Д-07-40</t>
  </si>
  <si>
    <t>Руднева  Марина Сергеевна</t>
  </si>
  <si>
    <t>206- ФИЗ- Д-07-41</t>
  </si>
  <si>
    <t>Сухомлинова  Наталья Александровна</t>
  </si>
  <si>
    <t>025-ФК-07-Д01</t>
  </si>
  <si>
    <t>Девина Анастасия Владимировна</t>
  </si>
  <si>
    <t>МОУ "Гимназия №1" г. Балашова Саратовской области</t>
  </si>
  <si>
    <t>Невежин Никита Викторович</t>
  </si>
  <si>
    <t>025-ФК-07-Д02</t>
  </si>
  <si>
    <t>Плутахина Юлия Сергеевна</t>
  </si>
  <si>
    <t>025-ФК-08-Д01</t>
  </si>
  <si>
    <t>Пелагеевская Виктория Игоревна</t>
  </si>
  <si>
    <t>025-ФК-08-Д02</t>
  </si>
  <si>
    <t>Путилина Алина Дмитриевна</t>
  </si>
  <si>
    <t>025-ФК-08-Д03</t>
  </si>
  <si>
    <t>Саливончик  Марина  Викторовна</t>
  </si>
  <si>
    <t>025-ФК-08-Д04</t>
  </si>
  <si>
    <t>Сукманова Кристина Юрьевна</t>
  </si>
  <si>
    <t>025-ФК-08-Д06</t>
  </si>
  <si>
    <t>Кривенцева  Валерия Александровна</t>
  </si>
  <si>
    <t>025-ФК-08-Д07</t>
  </si>
  <si>
    <t>Глученкова Арина Александровна</t>
  </si>
  <si>
    <t>253-ФК-08-01</t>
  </si>
  <si>
    <t>Маковкина Татьяна Валентиновна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</si>
  <si>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</si>
  <si>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Погодин Юрий Михайлович</t>
  </si>
  <si>
    <t>253-ФК-08-02</t>
  </si>
  <si>
    <t>Рыженкова Виктория Викторовна</t>
  </si>
  <si>
    <t xml:space="preserve">Муниципальное автономное общеобразовательное учреждение «Средняя общеобразовательная школа р.п. Пинеровка Балашовского района Саратовской области»
</t>
  </si>
  <si>
    <t>Вячина Алёна Александровна</t>
  </si>
  <si>
    <t>223-ФК-07-01</t>
  </si>
  <si>
    <t>Дигай Екатерина Юрьевна</t>
  </si>
  <si>
    <t>223-ФК-07-02</t>
  </si>
  <si>
    <t>Просандеева Анна Владимировна</t>
  </si>
  <si>
    <t>Муниципальное общеобразовательное учреждение "Средняя общеобразовательная школа с.Репное Балашовского района Саратовской области "</t>
  </si>
  <si>
    <t>Кособрюхова Марина Александровна</t>
  </si>
  <si>
    <t>Муниципальное общеобразовательное учреждение "Средняя общеобразовательная школа с.Репное Балашовского района Саратовской области " в п.Октябрьский</t>
  </si>
  <si>
    <t>Филиппов Кирилл Сергеевич</t>
  </si>
  <si>
    <t>233-ФИЗ-РА-Д.-08-01</t>
  </si>
  <si>
    <t>Попова Регина Романовна</t>
  </si>
  <si>
    <t>233-ФИЗ-РА-Д.-08-02</t>
  </si>
  <si>
    <t>Синицына   Ульяна Алексеевна</t>
  </si>
  <si>
    <t>233-ФИЗ-РА-Д.-08-03</t>
  </si>
  <si>
    <t>Арутюнян Алина Геворковна</t>
  </si>
  <si>
    <t>233-ФИЗ-РА-Д.-08-04</t>
  </si>
  <si>
    <t>Корольская Ирина Андреевна</t>
  </si>
  <si>
    <t>233-ФИЗ-РА-Д.-08-05</t>
  </si>
  <si>
    <t>Минина Татьяна Дмитриевна</t>
  </si>
  <si>
    <t>Муниципальное общеобразовательное учреждение "Средняя общеобразовательная школа с.Репное Балашовского района Саратовской области " в с.Пады</t>
  </si>
  <si>
    <t>Арешкин Илья Андреевич</t>
  </si>
  <si>
    <t>233-ФИЗ-РА-Д.-08-06</t>
  </si>
  <si>
    <t>Аверьянова Валерия Павловна</t>
  </si>
  <si>
    <t>8 в</t>
  </si>
  <si>
    <t>233-ФИЗ-РА-Д.-08-07</t>
  </si>
  <si>
    <t>Горбунова Анна Сергеевна</t>
  </si>
  <si>
    <t>233-ФИЗ-РА-Д.-07-01</t>
  </si>
  <si>
    <t>Акопян Рипсиме Артушевна</t>
  </si>
  <si>
    <t>233-ФИЗ-РА-Д.-07-02</t>
  </si>
  <si>
    <t>Калякина Марина Сергеевна</t>
  </si>
  <si>
    <t>233-ФИЗ-РА-Д.-07-03</t>
  </si>
  <si>
    <t>Корнилова Мария Вячеславовна</t>
  </si>
  <si>
    <t>233-ФИЗ-РА-Д.-07-04</t>
  </si>
  <si>
    <t>Марченко Полина Романовна</t>
  </si>
  <si>
    <t>Грешнова Елена Владимировна</t>
  </si>
  <si>
    <t>Муниципальное автономное образовательное учреждение "Средняя общеобразовательная школа с.Большой Мелик Балашовского района Саратовской области"</t>
  </si>
  <si>
    <t>Махров Сергей Николаевич</t>
  </si>
  <si>
    <t>Морозова Дарья Константиновна</t>
  </si>
  <si>
    <t>Исмаилова Насханым Фазиловна</t>
  </si>
  <si>
    <t>Кармаева Вероника Валерьевна</t>
  </si>
  <si>
    <t>Губанова Анна Денисовна</t>
  </si>
  <si>
    <t>Торопина Софья Романовна</t>
  </si>
  <si>
    <t>Муниципальное автономное учреждение "Гимназия имени Героя Советского Союза Ю.А. Гарнаева г.Балашова Саратовской области"</t>
  </si>
  <si>
    <t>ШИФР 015-ФИЗРА-08-09</t>
  </si>
  <si>
    <t>Крюкова Елизавета Андреевна</t>
  </si>
  <si>
    <t>Махров Евгений Валерьевич</t>
  </si>
  <si>
    <t>ШИФР 015-ФИЗРА-07-06</t>
  </si>
  <si>
    <t>Орлова Дарья Антоновна</t>
  </si>
  <si>
    <t>ШИФР 015-ФИЗРА-07-07</t>
  </si>
  <si>
    <t>Синельникова Анна Романовна</t>
  </si>
  <si>
    <t>Муниципальное общнобразовательное учреждение "Средняя общеобращовательная школа с. Барки"</t>
  </si>
  <si>
    <t>Бесько Алексей Георгиевич</t>
  </si>
  <si>
    <t>113-физ-08-01</t>
  </si>
  <si>
    <t>Шевырева Татьяна Михайловна</t>
  </si>
  <si>
    <t>113-физ-06-01</t>
  </si>
  <si>
    <t>Гурбанова Чинара Низамиевна</t>
  </si>
  <si>
    <t>113-физ-06-02</t>
  </si>
  <si>
    <t>Командина Александра Александровна</t>
  </si>
  <si>
    <t>филиал МОУ СОШ с. Старый Хопёр Балашовского района Саратовской области в с. Лесное</t>
  </si>
  <si>
    <t>Тетюхин Анатолий Павлович</t>
  </si>
  <si>
    <t>263-фк-08-01</t>
  </si>
  <si>
    <t>Белокобыльская Мария Николаевна</t>
  </si>
  <si>
    <t>Муниципальное общеобразовательное учреждение "Средняя общеобразовательная школа с Старый Хопер Балашовского района Саратовской области"</t>
  </si>
  <si>
    <t>Семикин Юрий Анатольевич</t>
  </si>
  <si>
    <t>263_ФК_07_02</t>
  </si>
  <si>
    <t>Коробейникова Алена Александровна</t>
  </si>
  <si>
    <t>263_ФК_07_03</t>
  </si>
  <si>
    <t>Шадчина Варвара Сергеевна</t>
  </si>
  <si>
    <t>293-фк-08-02</t>
  </si>
  <si>
    <t>Мыскина Марина Дмитриевна</t>
  </si>
  <si>
    <t>Муниципальное общеобразовательное учреждение "Средняя общеобразовательная школа с.Тростянка Балашовского района Саратовской области"</t>
  </si>
  <si>
    <t>Объедков Роман Геннадиевич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</si>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</sst>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0" fillId="0" borderId="1" xfId="0" applyNumberFormat="1" applyBorder="1"/>
    <xf numFmtId="0" fontId="4" fillId="0" borderId="1" xfId="0" applyFont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03"/>
  <sheetViews>
    <sheetView zoomScale="82" zoomScaleNormal="82" workbookViewId="0">
      <selection activeCell="F1" sqref="F1:F2"/>
    </sheetView>
  </sheetViews>
  <sheetFormatPr defaultRowHeight="15" x14ac:dyDescent="0.25"/>
  <cols>
    <col min="1" max="1" width="13.28515625" customWidth="1"/>
    <col min="3" max="3" width="18.42578125" customWidth="1"/>
    <col min="4" max="4" width="18.28515625" customWidth="1"/>
    <col min="5" max="5" width="27.42578125" customWidth="1"/>
    <col min="6" max="6" width="25.140625" customWidth="1"/>
    <col min="15" max="15" width="13" customWidth="1"/>
    <col min="16" max="16" width="11.7109375" customWidth="1"/>
    <col min="17" max="17" width="14.5703125" customWidth="1"/>
    <col min="18" max="18" width="19.85546875" customWidth="1"/>
    <col min="19" max="19" width="36.42578125" customWidth="1"/>
  </cols>
  <sheetData>
    <row r="1" spans="1:19" ht="47.25" customHeight="1" x14ac:dyDescent="0.25">
      <c r="A1" s="46" t="s">
        <v>0</v>
      </c>
      <c r="B1" s="46" t="s">
        <v>1</v>
      </c>
      <c r="C1" s="46" t="s">
        <v>2</v>
      </c>
      <c r="D1" s="49" t="s">
        <v>3</v>
      </c>
      <c r="E1" s="46" t="s">
        <v>4</v>
      </c>
      <c r="F1" s="46" t="s">
        <v>5</v>
      </c>
      <c r="G1" s="46" t="s">
        <v>6</v>
      </c>
      <c r="H1" s="2"/>
      <c r="I1" s="49" t="s">
        <v>13</v>
      </c>
      <c r="J1" s="4"/>
      <c r="K1" s="51" t="s">
        <v>17</v>
      </c>
      <c r="L1" s="6"/>
      <c r="M1" s="51" t="s">
        <v>16</v>
      </c>
      <c r="N1" s="46" t="s">
        <v>7</v>
      </c>
      <c r="O1" s="46" t="s">
        <v>8</v>
      </c>
      <c r="P1" s="46" t="s">
        <v>9</v>
      </c>
      <c r="Q1" s="46" t="s">
        <v>10</v>
      </c>
      <c r="R1" s="46" t="s">
        <v>11</v>
      </c>
      <c r="S1" s="46" t="s">
        <v>12</v>
      </c>
    </row>
    <row r="2" spans="1:19" ht="42" hidden="1" customHeight="1" x14ac:dyDescent="0.25">
      <c r="A2" s="48"/>
      <c r="B2" s="47"/>
      <c r="C2" s="47"/>
      <c r="D2" s="50"/>
      <c r="E2" s="48"/>
      <c r="F2" s="47"/>
      <c r="G2" s="47"/>
      <c r="H2" s="3"/>
      <c r="I2" s="50"/>
      <c r="J2" s="5"/>
      <c r="K2" s="51"/>
      <c r="L2" s="6"/>
      <c r="M2" s="51"/>
      <c r="N2" s="47"/>
      <c r="O2" s="47"/>
      <c r="P2" s="47"/>
      <c r="Q2" s="47"/>
      <c r="R2" s="47"/>
      <c r="S2" s="47"/>
    </row>
    <row r="3" spans="1:19" ht="76.5" hidden="1" x14ac:dyDescent="0.25">
      <c r="A3" s="29" t="s">
        <v>14</v>
      </c>
      <c r="B3" s="9">
        <v>1</v>
      </c>
      <c r="C3" s="29" t="s">
        <v>15</v>
      </c>
      <c r="D3" s="11" t="s">
        <v>181</v>
      </c>
      <c r="E3" s="23" t="s">
        <v>182</v>
      </c>
      <c r="F3" s="17" t="s">
        <v>146</v>
      </c>
      <c r="G3" s="23" t="s">
        <v>131</v>
      </c>
      <c r="H3" s="24">
        <f>35*I:I/22</f>
        <v>35</v>
      </c>
      <c r="I3" s="9">
        <v>22</v>
      </c>
      <c r="J3" s="10">
        <f>30*K:K/22</f>
        <v>30</v>
      </c>
      <c r="K3" s="9">
        <v>22</v>
      </c>
      <c r="L3" s="10">
        <f>35*46.8/M:M</f>
        <v>35</v>
      </c>
      <c r="M3" s="10">
        <v>46.8</v>
      </c>
      <c r="N3" s="10">
        <f t="shared" ref="N3:N34" si="0">SUM(H:H+J:J+L:L)</f>
        <v>100</v>
      </c>
      <c r="O3" s="9"/>
      <c r="P3" s="28">
        <f t="shared" ref="P3:P34" si="1">N:N</f>
        <v>100</v>
      </c>
      <c r="Q3" s="9" t="s">
        <v>456</v>
      </c>
      <c r="R3" s="9">
        <v>1</v>
      </c>
      <c r="S3" s="11" t="s">
        <v>148</v>
      </c>
    </row>
    <row r="4" spans="1:19" ht="25.5" hidden="1" x14ac:dyDescent="0.25">
      <c r="A4" s="31" t="s">
        <v>14</v>
      </c>
      <c r="B4" s="9">
        <v>2</v>
      </c>
      <c r="C4" s="31" t="s">
        <v>15</v>
      </c>
      <c r="D4" s="11" t="s">
        <v>287</v>
      </c>
      <c r="E4" s="13" t="s">
        <v>288</v>
      </c>
      <c r="F4" s="11" t="s">
        <v>206</v>
      </c>
      <c r="G4" s="9">
        <v>7</v>
      </c>
      <c r="H4" s="10">
        <f>35*I:I/24</f>
        <v>35</v>
      </c>
      <c r="I4" s="10">
        <v>24</v>
      </c>
      <c r="J4" s="10">
        <f>30*K:K/20</f>
        <v>30</v>
      </c>
      <c r="K4" s="10">
        <v>20</v>
      </c>
      <c r="L4" s="10">
        <f>35*38.5/M:M</f>
        <v>35</v>
      </c>
      <c r="M4" s="10">
        <v>38.5</v>
      </c>
      <c r="N4" s="10">
        <f t="shared" si="0"/>
        <v>100</v>
      </c>
      <c r="O4" s="9"/>
      <c r="P4" s="14">
        <f t="shared" si="1"/>
        <v>100</v>
      </c>
      <c r="Q4" s="9" t="s">
        <v>456</v>
      </c>
      <c r="R4" s="9">
        <v>2</v>
      </c>
      <c r="S4" s="11"/>
    </row>
    <row r="5" spans="1:19" ht="102" hidden="1" x14ac:dyDescent="0.25">
      <c r="A5" s="12" t="s">
        <v>14</v>
      </c>
      <c r="B5" s="9">
        <v>3</v>
      </c>
      <c r="C5" s="12" t="s">
        <v>15</v>
      </c>
      <c r="D5" s="11" t="s">
        <v>385</v>
      </c>
      <c r="E5" s="13" t="s">
        <v>386</v>
      </c>
      <c r="F5" s="11" t="s">
        <v>383</v>
      </c>
      <c r="G5" s="9">
        <v>7</v>
      </c>
      <c r="H5" s="10">
        <f>35*I:I/13</f>
        <v>35</v>
      </c>
      <c r="I5" s="10">
        <v>13</v>
      </c>
      <c r="J5" s="10">
        <f>30*K:K/30</f>
        <v>30</v>
      </c>
      <c r="K5" s="10">
        <v>30</v>
      </c>
      <c r="L5" s="10">
        <f>35*75/M:M</f>
        <v>35</v>
      </c>
      <c r="M5" s="10">
        <v>75</v>
      </c>
      <c r="N5" s="10">
        <f t="shared" si="0"/>
        <v>100</v>
      </c>
      <c r="O5" s="9"/>
      <c r="P5" s="14">
        <f t="shared" si="1"/>
        <v>100</v>
      </c>
      <c r="Q5" s="9" t="s">
        <v>456</v>
      </c>
      <c r="R5" s="9">
        <v>3</v>
      </c>
      <c r="S5" s="13" t="s">
        <v>384</v>
      </c>
    </row>
    <row r="6" spans="1:19" ht="89.25" hidden="1" x14ac:dyDescent="0.25">
      <c r="A6" s="12" t="s">
        <v>14</v>
      </c>
      <c r="B6" s="9">
        <v>4</v>
      </c>
      <c r="C6" s="12" t="s">
        <v>15</v>
      </c>
      <c r="D6" s="11" t="s">
        <v>412</v>
      </c>
      <c r="E6" s="13" t="s">
        <v>413</v>
      </c>
      <c r="F6" s="12" t="s">
        <v>389</v>
      </c>
      <c r="G6" s="9" t="s">
        <v>143</v>
      </c>
      <c r="H6" s="10">
        <f>35*I:I/20.2</f>
        <v>35</v>
      </c>
      <c r="I6" s="10">
        <v>20.2</v>
      </c>
      <c r="J6" s="10">
        <f>30*K:K/22</f>
        <v>30</v>
      </c>
      <c r="K6" s="10">
        <v>22</v>
      </c>
      <c r="L6" s="10">
        <f>35*60/M:M</f>
        <v>35</v>
      </c>
      <c r="M6" s="10">
        <v>60</v>
      </c>
      <c r="N6" s="10">
        <f t="shared" si="0"/>
        <v>100</v>
      </c>
      <c r="O6" s="9"/>
      <c r="P6" s="14">
        <f t="shared" si="1"/>
        <v>100</v>
      </c>
      <c r="Q6" s="9" t="s">
        <v>456</v>
      </c>
      <c r="R6" s="9">
        <v>4</v>
      </c>
      <c r="S6" s="11" t="s">
        <v>390</v>
      </c>
    </row>
    <row r="7" spans="1:19" ht="63.75" hidden="1" x14ac:dyDescent="0.25">
      <c r="A7" s="12" t="s">
        <v>14</v>
      </c>
      <c r="B7" s="9">
        <v>5</v>
      </c>
      <c r="C7" s="12" t="s">
        <v>15</v>
      </c>
      <c r="D7" s="11" t="s">
        <v>440</v>
      </c>
      <c r="E7" s="13" t="s">
        <v>441</v>
      </c>
      <c r="F7" s="11" t="s">
        <v>434</v>
      </c>
      <c r="G7" s="25">
        <v>6</v>
      </c>
      <c r="H7" s="10">
        <f>35*I:I/14</f>
        <v>35</v>
      </c>
      <c r="I7" s="10">
        <v>14</v>
      </c>
      <c r="J7" s="10">
        <f>30*K:K/18</f>
        <v>30</v>
      </c>
      <c r="K7" s="10">
        <v>18</v>
      </c>
      <c r="L7" s="10">
        <f>35*108/M:M</f>
        <v>35</v>
      </c>
      <c r="M7" s="10">
        <v>108</v>
      </c>
      <c r="N7" s="10">
        <f t="shared" si="0"/>
        <v>100</v>
      </c>
      <c r="O7" s="25"/>
      <c r="P7" s="14">
        <f t="shared" si="1"/>
        <v>100</v>
      </c>
      <c r="Q7" s="9" t="s">
        <v>456</v>
      </c>
      <c r="R7" s="9">
        <v>5</v>
      </c>
      <c r="S7" s="11" t="s">
        <v>435</v>
      </c>
    </row>
    <row r="8" spans="1:19" ht="102" hidden="1" x14ac:dyDescent="0.25">
      <c r="A8" s="12" t="s">
        <v>14</v>
      </c>
      <c r="B8" s="9">
        <v>6</v>
      </c>
      <c r="C8" s="12" t="s">
        <v>15</v>
      </c>
      <c r="D8" s="11" t="s">
        <v>85</v>
      </c>
      <c r="E8" s="13" t="s">
        <v>86</v>
      </c>
      <c r="F8" s="11" t="s">
        <v>87</v>
      </c>
      <c r="G8" s="9">
        <v>7</v>
      </c>
      <c r="H8" s="10">
        <f>35*I:I/22.3</f>
        <v>35</v>
      </c>
      <c r="I8" s="9">
        <v>22.3</v>
      </c>
      <c r="J8" s="10">
        <f>30*K:K/28</f>
        <v>30</v>
      </c>
      <c r="K8" s="9">
        <v>28</v>
      </c>
      <c r="L8" s="10">
        <f>35*41.12/M:M</f>
        <v>34.373059469787435</v>
      </c>
      <c r="M8" s="10">
        <v>41.87</v>
      </c>
      <c r="N8" s="10">
        <f t="shared" si="0"/>
        <v>99.373059469787435</v>
      </c>
      <c r="O8" s="9"/>
      <c r="P8" s="14">
        <f t="shared" si="1"/>
        <v>99.373059469787435</v>
      </c>
      <c r="Q8" s="9" t="s">
        <v>456</v>
      </c>
      <c r="R8" s="9">
        <v>6</v>
      </c>
      <c r="S8" s="13" t="s">
        <v>88</v>
      </c>
    </row>
    <row r="9" spans="1:19" ht="76.5" hidden="1" x14ac:dyDescent="0.25">
      <c r="A9" s="17" t="s">
        <v>14</v>
      </c>
      <c r="B9" s="9">
        <v>7</v>
      </c>
      <c r="C9" s="17" t="s">
        <v>15</v>
      </c>
      <c r="D9" s="17" t="s">
        <v>63</v>
      </c>
      <c r="E9" s="21" t="s">
        <v>64</v>
      </c>
      <c r="F9" s="17" t="s">
        <v>62</v>
      </c>
      <c r="G9" s="18" t="s">
        <v>65</v>
      </c>
      <c r="H9" s="19">
        <f>35*I:I/31</f>
        <v>35</v>
      </c>
      <c r="I9" s="18">
        <v>31</v>
      </c>
      <c r="J9" s="19">
        <f>30*K:K/22</f>
        <v>30</v>
      </c>
      <c r="K9" s="18">
        <v>22</v>
      </c>
      <c r="L9" s="19">
        <f>35*42.5/M:M</f>
        <v>34.274193548387096</v>
      </c>
      <c r="M9" s="19">
        <v>43.4</v>
      </c>
      <c r="N9" s="19">
        <f t="shared" si="0"/>
        <v>99.274193548387103</v>
      </c>
      <c r="O9" s="18"/>
      <c r="P9" s="28">
        <f t="shared" si="1"/>
        <v>99.274193548387103</v>
      </c>
      <c r="Q9" s="9" t="s">
        <v>456</v>
      </c>
      <c r="R9" s="9">
        <v>7</v>
      </c>
      <c r="S9" s="21" t="s">
        <v>66</v>
      </c>
    </row>
    <row r="10" spans="1:19" ht="76.5" hidden="1" x14ac:dyDescent="0.25">
      <c r="A10" s="12" t="s">
        <v>14</v>
      </c>
      <c r="B10" s="9">
        <v>8</v>
      </c>
      <c r="C10" s="12" t="s">
        <v>15</v>
      </c>
      <c r="D10" s="11" t="s">
        <v>430</v>
      </c>
      <c r="E10" s="13" t="s">
        <v>431</v>
      </c>
      <c r="F10" s="12" t="s">
        <v>426</v>
      </c>
      <c r="G10" s="9">
        <v>7</v>
      </c>
      <c r="H10" s="10">
        <f>35*I:I/20</f>
        <v>35</v>
      </c>
      <c r="I10" s="10">
        <v>20</v>
      </c>
      <c r="J10" s="10">
        <f>30*K:K/10</f>
        <v>30</v>
      </c>
      <c r="K10" s="10">
        <v>10</v>
      </c>
      <c r="L10" s="10">
        <f>35*86/M:M</f>
        <v>33.820224719101127</v>
      </c>
      <c r="M10" s="10">
        <v>89</v>
      </c>
      <c r="N10" s="10">
        <f t="shared" si="0"/>
        <v>98.820224719101134</v>
      </c>
      <c r="O10" s="9"/>
      <c r="P10" s="14">
        <f t="shared" si="1"/>
        <v>98.820224719101134</v>
      </c>
      <c r="Q10" s="9" t="s">
        <v>456</v>
      </c>
      <c r="R10" s="9">
        <v>8</v>
      </c>
      <c r="S10" s="13" t="s">
        <v>429</v>
      </c>
    </row>
    <row r="11" spans="1:19" ht="76.5" hidden="1" x14ac:dyDescent="0.25">
      <c r="A11" s="12" t="s">
        <v>14</v>
      </c>
      <c r="B11" s="9">
        <v>9</v>
      </c>
      <c r="C11" s="12" t="s">
        <v>15</v>
      </c>
      <c r="D11" s="11" t="s">
        <v>55</v>
      </c>
      <c r="E11" s="13" t="s">
        <v>56</v>
      </c>
      <c r="F11" s="11" t="s">
        <v>20</v>
      </c>
      <c r="G11" s="9" t="s">
        <v>57</v>
      </c>
      <c r="H11" s="10">
        <f>35*I:I/32</f>
        <v>31.71875</v>
      </c>
      <c r="I11" s="9">
        <v>29</v>
      </c>
      <c r="J11" s="10">
        <f>30*K:K/28</f>
        <v>30</v>
      </c>
      <c r="K11" s="9">
        <v>28</v>
      </c>
      <c r="L11" s="10">
        <f>35*26.3/M:M</f>
        <v>35</v>
      </c>
      <c r="M11" s="10">
        <v>26.3</v>
      </c>
      <c r="N11" s="10">
        <f t="shared" si="0"/>
        <v>96.71875</v>
      </c>
      <c r="O11" s="9"/>
      <c r="P11" s="14">
        <f t="shared" si="1"/>
        <v>96.71875</v>
      </c>
      <c r="Q11" s="9" t="s">
        <v>456</v>
      </c>
      <c r="R11" s="9">
        <v>9</v>
      </c>
      <c r="S11" s="11" t="s">
        <v>21</v>
      </c>
    </row>
    <row r="12" spans="1:19" ht="63.75" hidden="1" x14ac:dyDescent="0.25">
      <c r="A12" s="12" t="s">
        <v>14</v>
      </c>
      <c r="B12" s="9">
        <v>10</v>
      </c>
      <c r="C12" s="12" t="s">
        <v>15</v>
      </c>
      <c r="D12" s="11" t="s">
        <v>45</v>
      </c>
      <c r="E12" s="16" t="s">
        <v>46</v>
      </c>
      <c r="F12" s="11" t="s">
        <v>18</v>
      </c>
      <c r="G12" s="9">
        <v>7</v>
      </c>
      <c r="H12" s="10">
        <f>35*I:I/32</f>
        <v>35</v>
      </c>
      <c r="I12" s="9">
        <v>32</v>
      </c>
      <c r="J12" s="10">
        <f>30*K:K/28</f>
        <v>27.857142857142858</v>
      </c>
      <c r="K12" s="9">
        <v>26</v>
      </c>
      <c r="L12" s="10">
        <f>35*26.3/M:M</f>
        <v>31.741379310344829</v>
      </c>
      <c r="M12" s="10">
        <v>29</v>
      </c>
      <c r="N12" s="10">
        <f t="shared" si="0"/>
        <v>94.598522167487687</v>
      </c>
      <c r="O12" s="9"/>
      <c r="P12" s="14">
        <f t="shared" si="1"/>
        <v>94.598522167487687</v>
      </c>
      <c r="Q12" s="9" t="s">
        <v>456</v>
      </c>
      <c r="R12" s="9">
        <v>10</v>
      </c>
      <c r="S12" s="13" t="s">
        <v>22</v>
      </c>
    </row>
    <row r="13" spans="1:19" ht="76.5" hidden="1" x14ac:dyDescent="0.25">
      <c r="A13" s="17" t="s">
        <v>14</v>
      </c>
      <c r="B13" s="9">
        <v>11</v>
      </c>
      <c r="C13" s="17" t="s">
        <v>15</v>
      </c>
      <c r="D13" s="17" t="s">
        <v>67</v>
      </c>
      <c r="E13" s="21" t="s">
        <v>68</v>
      </c>
      <c r="F13" s="17" t="s">
        <v>62</v>
      </c>
      <c r="G13" s="18" t="s">
        <v>69</v>
      </c>
      <c r="H13" s="19">
        <f>35*I:I/31</f>
        <v>31.612903225806452</v>
      </c>
      <c r="I13" s="18">
        <v>28</v>
      </c>
      <c r="J13" s="19">
        <f>30*K:K/22</f>
        <v>27.272727272727273</v>
      </c>
      <c r="K13" s="18">
        <v>20</v>
      </c>
      <c r="L13" s="19">
        <f>35*42.5/M:M</f>
        <v>35</v>
      </c>
      <c r="M13" s="19">
        <v>42.5</v>
      </c>
      <c r="N13" s="19">
        <f t="shared" si="0"/>
        <v>93.885630498533729</v>
      </c>
      <c r="O13" s="18"/>
      <c r="P13" s="28">
        <f t="shared" si="1"/>
        <v>93.885630498533729</v>
      </c>
      <c r="Q13" s="9" t="s">
        <v>456</v>
      </c>
      <c r="R13" s="9">
        <v>11</v>
      </c>
      <c r="S13" s="21" t="s">
        <v>66</v>
      </c>
    </row>
    <row r="14" spans="1:19" ht="63.75" hidden="1" x14ac:dyDescent="0.25">
      <c r="A14" s="12" t="s">
        <v>14</v>
      </c>
      <c r="B14" s="9">
        <v>12</v>
      </c>
      <c r="C14" s="12" t="s">
        <v>15</v>
      </c>
      <c r="D14" s="11" t="s">
        <v>47</v>
      </c>
      <c r="E14" s="13" t="s">
        <v>48</v>
      </c>
      <c r="F14" s="11" t="s">
        <v>18</v>
      </c>
      <c r="G14" s="9">
        <v>7</v>
      </c>
      <c r="H14" s="10">
        <f>35*I:I/32</f>
        <v>35</v>
      </c>
      <c r="I14" s="9">
        <v>32</v>
      </c>
      <c r="J14" s="10">
        <f>30*K:K/28</f>
        <v>27.857142857142858</v>
      </c>
      <c r="K14" s="9">
        <v>26</v>
      </c>
      <c r="L14" s="10">
        <f>35*26.3/M:M</f>
        <v>30.581395348837209</v>
      </c>
      <c r="M14" s="10">
        <v>30.1</v>
      </c>
      <c r="N14" s="10">
        <f t="shared" si="0"/>
        <v>93.438538205980066</v>
      </c>
      <c r="O14" s="9"/>
      <c r="P14" s="14">
        <f t="shared" si="1"/>
        <v>93.438538205980066</v>
      </c>
      <c r="Q14" s="9" t="s">
        <v>456</v>
      </c>
      <c r="R14" s="9">
        <v>12</v>
      </c>
      <c r="S14" s="13" t="s">
        <v>22</v>
      </c>
    </row>
    <row r="15" spans="1:19" ht="76.5" hidden="1" x14ac:dyDescent="0.25">
      <c r="A15" s="12" t="s">
        <v>14</v>
      </c>
      <c r="B15" s="9">
        <v>13</v>
      </c>
      <c r="C15" s="12" t="s">
        <v>15</v>
      </c>
      <c r="D15" s="11" t="s">
        <v>432</v>
      </c>
      <c r="E15" s="13" t="s">
        <v>433</v>
      </c>
      <c r="F15" s="12" t="s">
        <v>426</v>
      </c>
      <c r="G15" s="9">
        <v>7</v>
      </c>
      <c r="H15" s="10">
        <f>35*I:I/20</f>
        <v>21.875</v>
      </c>
      <c r="I15" s="10">
        <v>12.5</v>
      </c>
      <c r="J15" s="10">
        <f>30*K:K/10</f>
        <v>36</v>
      </c>
      <c r="K15" s="10">
        <v>12</v>
      </c>
      <c r="L15" s="10">
        <f>35*86/M:M</f>
        <v>35</v>
      </c>
      <c r="M15" s="10">
        <v>86</v>
      </c>
      <c r="N15" s="10">
        <f t="shared" si="0"/>
        <v>92.875</v>
      </c>
      <c r="O15" s="9"/>
      <c r="P15" s="14">
        <f t="shared" si="1"/>
        <v>92.875</v>
      </c>
      <c r="Q15" s="9" t="s">
        <v>456</v>
      </c>
      <c r="R15" s="9">
        <v>13</v>
      </c>
      <c r="S15" s="13" t="s">
        <v>429</v>
      </c>
    </row>
    <row r="16" spans="1:19" ht="38.25" hidden="1" x14ac:dyDescent="0.25">
      <c r="A16" s="12" t="s">
        <v>14</v>
      </c>
      <c r="B16" s="9">
        <v>14</v>
      </c>
      <c r="C16" s="12" t="s">
        <v>15</v>
      </c>
      <c r="D16" s="32" t="s">
        <v>359</v>
      </c>
      <c r="E16" s="13" t="s">
        <v>360</v>
      </c>
      <c r="F16" s="32" t="s">
        <v>361</v>
      </c>
      <c r="G16" s="9" t="s">
        <v>143</v>
      </c>
      <c r="H16" s="10">
        <f>35*I:I/17.9</f>
        <v>27.178770949720672</v>
      </c>
      <c r="I16" s="10">
        <v>13.9</v>
      </c>
      <c r="J16" s="10">
        <f>30*K:K/26</f>
        <v>30</v>
      </c>
      <c r="K16" s="10">
        <v>26</v>
      </c>
      <c r="L16" s="10">
        <f>35*50.5/M:M</f>
        <v>34.889459139360447</v>
      </c>
      <c r="M16" s="10">
        <v>50.66</v>
      </c>
      <c r="N16" s="10">
        <f t="shared" si="0"/>
        <v>92.068230089081112</v>
      </c>
      <c r="O16" s="9"/>
      <c r="P16" s="14">
        <f t="shared" si="1"/>
        <v>92.068230089081112</v>
      </c>
      <c r="Q16" s="9" t="s">
        <v>456</v>
      </c>
      <c r="R16" s="9">
        <v>14</v>
      </c>
      <c r="S16" s="13" t="s">
        <v>362</v>
      </c>
    </row>
    <row r="17" spans="1:19" ht="102" hidden="1" x14ac:dyDescent="0.25">
      <c r="A17" s="12" t="s">
        <v>14</v>
      </c>
      <c r="B17" s="9">
        <v>15</v>
      </c>
      <c r="C17" s="12" t="s">
        <v>15</v>
      </c>
      <c r="D17" s="11" t="s">
        <v>93</v>
      </c>
      <c r="E17" s="13" t="s">
        <v>94</v>
      </c>
      <c r="F17" s="11" t="s">
        <v>87</v>
      </c>
      <c r="G17" s="9">
        <v>7</v>
      </c>
      <c r="H17" s="10">
        <f>35*I:I/22.3</f>
        <v>34.843049327354258</v>
      </c>
      <c r="I17" s="9">
        <v>22.2</v>
      </c>
      <c r="J17" s="10">
        <f>30*K:K/28</f>
        <v>27.857142857142858</v>
      </c>
      <c r="K17" s="9">
        <v>26</v>
      </c>
      <c r="L17" s="10">
        <f>35*41.12/M:M</f>
        <v>28.703629836457914</v>
      </c>
      <c r="M17" s="10">
        <v>50.14</v>
      </c>
      <c r="N17" s="10">
        <f t="shared" si="0"/>
        <v>91.403822020955033</v>
      </c>
      <c r="O17" s="9"/>
      <c r="P17" s="14">
        <f t="shared" si="1"/>
        <v>91.403822020955033</v>
      </c>
      <c r="Q17" s="9" t="s">
        <v>456</v>
      </c>
      <c r="R17" s="9">
        <v>15</v>
      </c>
      <c r="S17" s="13" t="s">
        <v>88</v>
      </c>
    </row>
    <row r="18" spans="1:19" ht="38.25" hidden="1" x14ac:dyDescent="0.25">
      <c r="A18" s="12" t="s">
        <v>14</v>
      </c>
      <c r="B18" s="9">
        <v>16</v>
      </c>
      <c r="C18" s="12" t="s">
        <v>15</v>
      </c>
      <c r="D18" s="32" t="s">
        <v>363</v>
      </c>
      <c r="E18" s="13" t="s">
        <v>364</v>
      </c>
      <c r="F18" s="32" t="s">
        <v>361</v>
      </c>
      <c r="G18" s="9" t="s">
        <v>143</v>
      </c>
      <c r="H18" s="10">
        <f>35*I:I/17.9</f>
        <v>35</v>
      </c>
      <c r="I18" s="10">
        <v>17.899999999999999</v>
      </c>
      <c r="J18" s="10">
        <f>30*K:K/26</f>
        <v>20.76923076923077</v>
      </c>
      <c r="K18" s="10">
        <v>18</v>
      </c>
      <c r="L18" s="10">
        <f>35*50.5/M:M</f>
        <v>35</v>
      </c>
      <c r="M18" s="10">
        <v>50.5</v>
      </c>
      <c r="N18" s="10">
        <f t="shared" si="0"/>
        <v>90.769230769230774</v>
      </c>
      <c r="O18" s="9"/>
      <c r="P18" s="14">
        <f t="shared" si="1"/>
        <v>90.769230769230774</v>
      </c>
      <c r="Q18" s="9" t="s">
        <v>456</v>
      </c>
      <c r="R18" s="9">
        <v>16</v>
      </c>
      <c r="S18" s="13" t="s">
        <v>362</v>
      </c>
    </row>
    <row r="19" spans="1:19" ht="63.75" hidden="1" x14ac:dyDescent="0.25">
      <c r="A19" s="12" t="s">
        <v>14</v>
      </c>
      <c r="B19" s="9">
        <v>17</v>
      </c>
      <c r="C19" s="12" t="s">
        <v>15</v>
      </c>
      <c r="D19" s="11" t="s">
        <v>49</v>
      </c>
      <c r="E19" s="13" t="s">
        <v>50</v>
      </c>
      <c r="F19" s="11" t="s">
        <v>18</v>
      </c>
      <c r="G19" s="9">
        <v>7</v>
      </c>
      <c r="H19" s="10">
        <f>35*I:I/32</f>
        <v>33.90625</v>
      </c>
      <c r="I19" s="9">
        <v>31</v>
      </c>
      <c r="J19" s="10">
        <f>30*K:K/28</f>
        <v>27.857142857142858</v>
      </c>
      <c r="K19" s="9">
        <v>26</v>
      </c>
      <c r="L19" s="10">
        <f>35*26.3/M:M</f>
        <v>28.765625</v>
      </c>
      <c r="M19" s="10">
        <v>32</v>
      </c>
      <c r="N19" s="10">
        <f t="shared" si="0"/>
        <v>90.529017857142861</v>
      </c>
      <c r="O19" s="9"/>
      <c r="P19" s="14">
        <f t="shared" si="1"/>
        <v>90.529017857142861</v>
      </c>
      <c r="Q19" s="9" t="s">
        <v>456</v>
      </c>
      <c r="R19" s="9">
        <v>17</v>
      </c>
      <c r="S19" s="13" t="s">
        <v>22</v>
      </c>
    </row>
    <row r="20" spans="1:19" ht="102" hidden="1" x14ac:dyDescent="0.25">
      <c r="A20" s="12" t="s">
        <v>14</v>
      </c>
      <c r="B20" s="9">
        <v>18</v>
      </c>
      <c r="C20" s="12" t="s">
        <v>15</v>
      </c>
      <c r="D20" s="11" t="s">
        <v>97</v>
      </c>
      <c r="E20" s="13" t="s">
        <v>98</v>
      </c>
      <c r="F20" s="11" t="s">
        <v>87</v>
      </c>
      <c r="G20" s="9">
        <v>7</v>
      </c>
      <c r="H20" s="10">
        <f>35*I:I/22.3</f>
        <v>33.744394618834079</v>
      </c>
      <c r="I20" s="9">
        <v>21.5</v>
      </c>
      <c r="J20" s="10">
        <f>30*K:K/28</f>
        <v>21.428571428571427</v>
      </c>
      <c r="K20" s="9">
        <v>20</v>
      </c>
      <c r="L20" s="10">
        <f>35*41.12/M:M</f>
        <v>35</v>
      </c>
      <c r="M20" s="10">
        <v>41.12</v>
      </c>
      <c r="N20" s="10">
        <f t="shared" si="0"/>
        <v>90.172966047405509</v>
      </c>
      <c r="O20" s="9"/>
      <c r="P20" s="14">
        <f t="shared" si="1"/>
        <v>90.172966047405509</v>
      </c>
      <c r="Q20" s="9" t="s">
        <v>456</v>
      </c>
      <c r="R20" s="9">
        <v>18</v>
      </c>
      <c r="S20" s="13" t="s">
        <v>88</v>
      </c>
    </row>
    <row r="21" spans="1:19" ht="102" hidden="1" x14ac:dyDescent="0.25">
      <c r="A21" s="12" t="s">
        <v>14</v>
      </c>
      <c r="B21" s="9">
        <v>19</v>
      </c>
      <c r="C21" s="12" t="s">
        <v>15</v>
      </c>
      <c r="D21" s="11" t="s">
        <v>95</v>
      </c>
      <c r="E21" s="13" t="s">
        <v>96</v>
      </c>
      <c r="F21" s="11" t="s">
        <v>87</v>
      </c>
      <c r="G21" s="9">
        <v>7</v>
      </c>
      <c r="H21" s="10">
        <f>35*I:I/22.3</f>
        <v>31.860986547085201</v>
      </c>
      <c r="I21" s="9">
        <v>20.3</v>
      </c>
      <c r="J21" s="10">
        <f>30*K:K/28</f>
        <v>25.714285714285715</v>
      </c>
      <c r="K21" s="9">
        <v>24</v>
      </c>
      <c r="L21" s="10">
        <f>35*41.12/M:M</f>
        <v>31.090948368978179</v>
      </c>
      <c r="M21" s="10">
        <v>46.29</v>
      </c>
      <c r="N21" s="10">
        <f t="shared" si="0"/>
        <v>88.666220630349088</v>
      </c>
      <c r="O21" s="9"/>
      <c r="P21" s="14">
        <f t="shared" si="1"/>
        <v>88.666220630349088</v>
      </c>
      <c r="Q21" s="9" t="s">
        <v>456</v>
      </c>
      <c r="R21" s="9">
        <v>19</v>
      </c>
      <c r="S21" s="13" t="s">
        <v>88</v>
      </c>
    </row>
    <row r="22" spans="1:19" ht="89.25" x14ac:dyDescent="0.25">
      <c r="A22" s="12" t="s">
        <v>14</v>
      </c>
      <c r="B22" s="9">
        <v>20</v>
      </c>
      <c r="C22" s="12" t="s">
        <v>15</v>
      </c>
      <c r="D22" s="11"/>
      <c r="E22" s="13" t="s">
        <v>418</v>
      </c>
      <c r="F22" s="11" t="s">
        <v>419</v>
      </c>
      <c r="G22" s="9">
        <v>7</v>
      </c>
      <c r="H22" s="10">
        <f>35*I:I/19.5</f>
        <v>26.923076923076923</v>
      </c>
      <c r="I22" s="10">
        <v>15</v>
      </c>
      <c r="J22" s="10">
        <f>30*K:K/20</f>
        <v>30</v>
      </c>
      <c r="K22" s="10">
        <v>20</v>
      </c>
      <c r="L22" s="10">
        <f>35*44.17/M:M</f>
        <v>31.068127009646304</v>
      </c>
      <c r="M22" s="10">
        <v>49.76</v>
      </c>
      <c r="N22" s="10">
        <f t="shared" si="0"/>
        <v>87.991203932723224</v>
      </c>
      <c r="O22" s="9"/>
      <c r="P22" s="14">
        <f t="shared" si="1"/>
        <v>87.991203932723224</v>
      </c>
      <c r="Q22" s="9" t="s">
        <v>456</v>
      </c>
      <c r="R22" s="9">
        <v>20</v>
      </c>
      <c r="S22" s="11" t="s">
        <v>420</v>
      </c>
    </row>
    <row r="23" spans="1:19" ht="63.75" hidden="1" x14ac:dyDescent="0.25">
      <c r="A23" s="12" t="s">
        <v>14</v>
      </c>
      <c r="B23" s="9">
        <v>21</v>
      </c>
      <c r="C23" s="12" t="s">
        <v>15</v>
      </c>
      <c r="D23" s="11" t="s">
        <v>51</v>
      </c>
      <c r="E23" s="13" t="s">
        <v>52</v>
      </c>
      <c r="F23" s="11" t="s">
        <v>18</v>
      </c>
      <c r="G23" s="9">
        <v>7</v>
      </c>
      <c r="H23" s="10">
        <f>35*I:I/32</f>
        <v>30.625</v>
      </c>
      <c r="I23" s="9">
        <v>28</v>
      </c>
      <c r="J23" s="10">
        <f>30*K:K/28</f>
        <v>27.857142857142858</v>
      </c>
      <c r="K23" s="9">
        <v>26</v>
      </c>
      <c r="L23" s="10">
        <f>35*26.3/M:M</f>
        <v>28.586956521739129</v>
      </c>
      <c r="M23" s="10">
        <v>32.200000000000003</v>
      </c>
      <c r="N23" s="10">
        <f t="shared" si="0"/>
        <v>87.069099378881987</v>
      </c>
      <c r="O23" s="9"/>
      <c r="P23" s="14">
        <f t="shared" si="1"/>
        <v>87.069099378881987</v>
      </c>
      <c r="Q23" s="9" t="s">
        <v>456</v>
      </c>
      <c r="R23" s="9">
        <v>21</v>
      </c>
      <c r="S23" s="13" t="s">
        <v>22</v>
      </c>
    </row>
    <row r="24" spans="1:19" ht="63.75" hidden="1" x14ac:dyDescent="0.25">
      <c r="A24" s="12" t="s">
        <v>14</v>
      </c>
      <c r="B24" s="9">
        <v>22</v>
      </c>
      <c r="C24" s="12" t="s">
        <v>15</v>
      </c>
      <c r="D24" s="11" t="s">
        <v>53</v>
      </c>
      <c r="E24" s="16" t="s">
        <v>54</v>
      </c>
      <c r="F24" s="11" t="s">
        <v>18</v>
      </c>
      <c r="G24" s="9">
        <v>7</v>
      </c>
      <c r="H24" s="10">
        <f>35*I:I/32</f>
        <v>33.90625</v>
      </c>
      <c r="I24" s="9">
        <v>31</v>
      </c>
      <c r="J24" s="10">
        <f>30*K:K/28</f>
        <v>21.428571428571427</v>
      </c>
      <c r="K24" s="9">
        <v>20</v>
      </c>
      <c r="L24" s="10">
        <f>35*26.3/M:M</f>
        <v>30.480132450331126</v>
      </c>
      <c r="M24" s="10">
        <v>30.2</v>
      </c>
      <c r="N24" s="10">
        <f t="shared" si="0"/>
        <v>85.814953878902557</v>
      </c>
      <c r="O24" s="9"/>
      <c r="P24" s="14">
        <f t="shared" si="1"/>
        <v>85.814953878902557</v>
      </c>
      <c r="Q24" s="9" t="s">
        <v>456</v>
      </c>
      <c r="R24" s="9">
        <v>22</v>
      </c>
      <c r="S24" s="13" t="s">
        <v>22</v>
      </c>
    </row>
    <row r="25" spans="1:19" ht="89.25" x14ac:dyDescent="0.25">
      <c r="A25" s="12" t="s">
        <v>14</v>
      </c>
      <c r="B25" s="9">
        <v>23</v>
      </c>
      <c r="C25" s="12" t="s">
        <v>15</v>
      </c>
      <c r="D25" s="11"/>
      <c r="E25" s="9" t="s">
        <v>421</v>
      </c>
      <c r="F25" s="11" t="s">
        <v>419</v>
      </c>
      <c r="G25" s="9">
        <v>7</v>
      </c>
      <c r="H25" s="10">
        <f>35*I:I/19.5</f>
        <v>35</v>
      </c>
      <c r="I25" s="10">
        <v>19.5</v>
      </c>
      <c r="J25" s="10">
        <f>30*K:K/20</f>
        <v>15</v>
      </c>
      <c r="K25" s="10">
        <v>10</v>
      </c>
      <c r="L25" s="10">
        <f>35*44.17/M:M</f>
        <v>35</v>
      </c>
      <c r="M25" s="10">
        <v>44.17</v>
      </c>
      <c r="N25" s="10">
        <f t="shared" si="0"/>
        <v>85</v>
      </c>
      <c r="O25" s="9"/>
      <c r="P25" s="14">
        <f t="shared" si="1"/>
        <v>85</v>
      </c>
      <c r="Q25" s="9" t="s">
        <v>456</v>
      </c>
      <c r="R25" s="9">
        <v>23</v>
      </c>
      <c r="S25" s="11" t="s">
        <v>420</v>
      </c>
    </row>
    <row r="26" spans="1:19" ht="25.5" hidden="1" x14ac:dyDescent="0.25">
      <c r="A26" s="31" t="s">
        <v>14</v>
      </c>
      <c r="B26" s="9">
        <v>24</v>
      </c>
      <c r="C26" s="31" t="s">
        <v>15</v>
      </c>
      <c r="D26" s="11" t="s">
        <v>317</v>
      </c>
      <c r="E26" s="13" t="s">
        <v>318</v>
      </c>
      <c r="F26" s="11" t="s">
        <v>206</v>
      </c>
      <c r="G26" s="9">
        <v>7</v>
      </c>
      <c r="H26" s="10">
        <f>35*I:I/24</f>
        <v>30.625</v>
      </c>
      <c r="I26" s="10">
        <v>21</v>
      </c>
      <c r="J26" s="10">
        <f>30*K:K/20</f>
        <v>27</v>
      </c>
      <c r="K26" s="10">
        <v>18</v>
      </c>
      <c r="L26" s="10">
        <f>35*38.5/M:M</f>
        <v>24.953703703703702</v>
      </c>
      <c r="M26" s="10">
        <v>54</v>
      </c>
      <c r="N26" s="10">
        <f t="shared" si="0"/>
        <v>82.578703703703695</v>
      </c>
      <c r="O26" s="9"/>
      <c r="P26" s="14">
        <f t="shared" si="1"/>
        <v>82.578703703703695</v>
      </c>
      <c r="Q26" s="9" t="s">
        <v>456</v>
      </c>
      <c r="R26" s="9">
        <v>24</v>
      </c>
      <c r="S26" s="9"/>
    </row>
    <row r="27" spans="1:19" ht="25.5" hidden="1" x14ac:dyDescent="0.25">
      <c r="A27" s="31" t="s">
        <v>14</v>
      </c>
      <c r="B27" s="9">
        <v>25</v>
      </c>
      <c r="C27" s="31" t="s">
        <v>15</v>
      </c>
      <c r="D27" s="11" t="s">
        <v>325</v>
      </c>
      <c r="E27" s="13" t="s">
        <v>326</v>
      </c>
      <c r="F27" s="11" t="s">
        <v>206</v>
      </c>
      <c r="G27" s="9">
        <v>7</v>
      </c>
      <c r="H27" s="10">
        <f>35*I:I/24</f>
        <v>32.083333333333336</v>
      </c>
      <c r="I27" s="10">
        <v>22</v>
      </c>
      <c r="J27" s="10">
        <f>30*K:K/20</f>
        <v>27</v>
      </c>
      <c r="K27" s="10">
        <v>18</v>
      </c>
      <c r="L27" s="10">
        <f>35*38.5/M:M</f>
        <v>22.800338409475465</v>
      </c>
      <c r="M27" s="10">
        <v>59.1</v>
      </c>
      <c r="N27" s="10">
        <f t="shared" si="0"/>
        <v>81.883671742808801</v>
      </c>
      <c r="O27" s="9"/>
      <c r="P27" s="14">
        <f t="shared" si="1"/>
        <v>81.883671742808801</v>
      </c>
      <c r="Q27" s="9" t="s">
        <v>456</v>
      </c>
      <c r="R27" s="9">
        <v>25</v>
      </c>
      <c r="S27" s="9"/>
    </row>
    <row r="28" spans="1:19" ht="25.5" hidden="1" x14ac:dyDescent="0.25">
      <c r="A28" s="31" t="s">
        <v>14</v>
      </c>
      <c r="B28" s="9">
        <v>26</v>
      </c>
      <c r="C28" s="31" t="s">
        <v>15</v>
      </c>
      <c r="D28" s="11" t="s">
        <v>297</v>
      </c>
      <c r="E28" s="13" t="s">
        <v>298</v>
      </c>
      <c r="F28" s="11" t="s">
        <v>206</v>
      </c>
      <c r="G28" s="9">
        <v>7</v>
      </c>
      <c r="H28" s="10">
        <f>35*I:I/24</f>
        <v>33.541666666666664</v>
      </c>
      <c r="I28" s="10">
        <v>23</v>
      </c>
      <c r="J28" s="10">
        <f>30*K:K/20</f>
        <v>27</v>
      </c>
      <c r="K28" s="10">
        <v>18</v>
      </c>
      <c r="L28" s="10">
        <f>35*38.5/M:M</f>
        <v>18.258807588075882</v>
      </c>
      <c r="M28" s="10">
        <v>73.8</v>
      </c>
      <c r="N28" s="10">
        <f t="shared" si="0"/>
        <v>78.800474254742539</v>
      </c>
      <c r="O28" s="9"/>
      <c r="P28" s="14">
        <f t="shared" si="1"/>
        <v>78.800474254742539</v>
      </c>
      <c r="Q28" s="9" t="s">
        <v>456</v>
      </c>
      <c r="R28" s="9">
        <v>26</v>
      </c>
      <c r="S28" s="9"/>
    </row>
    <row r="29" spans="1:19" ht="89.25" hidden="1" x14ac:dyDescent="0.25">
      <c r="A29" s="12" t="s">
        <v>14</v>
      </c>
      <c r="B29" s="9">
        <v>27</v>
      </c>
      <c r="C29" s="12" t="s">
        <v>15</v>
      </c>
      <c r="D29" s="11" t="s">
        <v>410</v>
      </c>
      <c r="E29" s="13" t="s">
        <v>411</v>
      </c>
      <c r="F29" s="12" t="s">
        <v>389</v>
      </c>
      <c r="G29" s="9" t="s">
        <v>143</v>
      </c>
      <c r="H29" s="10">
        <f>35*I:I/20.2</f>
        <v>20.792079207920793</v>
      </c>
      <c r="I29" s="10">
        <v>12</v>
      </c>
      <c r="J29" s="10">
        <f>30*K:K/22</f>
        <v>24.545454545454547</v>
      </c>
      <c r="K29" s="10">
        <v>18</v>
      </c>
      <c r="L29" s="10">
        <f>35*60/M:M</f>
        <v>32.159264931087293</v>
      </c>
      <c r="M29" s="10">
        <v>65.3</v>
      </c>
      <c r="N29" s="10">
        <f t="shared" si="0"/>
        <v>77.496798684462632</v>
      </c>
      <c r="O29" s="9"/>
      <c r="P29" s="14">
        <f t="shared" si="1"/>
        <v>77.496798684462632</v>
      </c>
      <c r="Q29" s="9" t="s">
        <v>456</v>
      </c>
      <c r="R29" s="9">
        <v>27</v>
      </c>
      <c r="S29" s="11" t="s">
        <v>390</v>
      </c>
    </row>
    <row r="30" spans="1:19" ht="25.5" hidden="1" x14ac:dyDescent="0.25">
      <c r="A30" s="31" t="s">
        <v>14</v>
      </c>
      <c r="B30" s="9">
        <v>28</v>
      </c>
      <c r="C30" s="31" t="s">
        <v>15</v>
      </c>
      <c r="D30" s="11" t="s">
        <v>277</v>
      </c>
      <c r="E30" s="13" t="s">
        <v>278</v>
      </c>
      <c r="F30" s="11" t="s">
        <v>206</v>
      </c>
      <c r="G30" s="9">
        <v>7</v>
      </c>
      <c r="H30" s="10">
        <f>35*I:I/24</f>
        <v>32.083333333333336</v>
      </c>
      <c r="I30" s="10">
        <v>22</v>
      </c>
      <c r="J30" s="10">
        <f>30*K:K/20</f>
        <v>27</v>
      </c>
      <c r="K30" s="10">
        <v>18</v>
      </c>
      <c r="L30" s="10">
        <f>35*38.5/M:M</f>
        <v>17.231457800511507</v>
      </c>
      <c r="M30" s="10">
        <v>78.2</v>
      </c>
      <c r="N30" s="10">
        <f t="shared" si="0"/>
        <v>76.314791133844835</v>
      </c>
      <c r="O30" s="9"/>
      <c r="P30" s="14">
        <f t="shared" si="1"/>
        <v>76.314791133844835</v>
      </c>
      <c r="Q30" s="9" t="s">
        <v>456</v>
      </c>
      <c r="R30" s="9">
        <v>28</v>
      </c>
      <c r="S30" s="11"/>
    </row>
    <row r="31" spans="1:19" ht="76.5" hidden="1" x14ac:dyDescent="0.25">
      <c r="A31" s="29" t="s">
        <v>14</v>
      </c>
      <c r="B31" s="9">
        <v>29</v>
      </c>
      <c r="C31" s="29" t="s">
        <v>15</v>
      </c>
      <c r="D31" s="11" t="s">
        <v>202</v>
      </c>
      <c r="E31" s="23" t="s">
        <v>203</v>
      </c>
      <c r="F31" s="17" t="s">
        <v>146</v>
      </c>
      <c r="G31" s="23" t="s">
        <v>136</v>
      </c>
      <c r="H31" s="24">
        <f>35*I:I/22</f>
        <v>11.136363636363637</v>
      </c>
      <c r="I31" s="23">
        <v>7</v>
      </c>
      <c r="J31" s="10">
        <f>30*K:K/22</f>
        <v>32.727272727272727</v>
      </c>
      <c r="K31" s="23">
        <v>24</v>
      </c>
      <c r="L31" s="10">
        <f>35*46.8/M:M</f>
        <v>31.560693641618499</v>
      </c>
      <c r="M31" s="23">
        <v>51.9</v>
      </c>
      <c r="N31" s="10">
        <f t="shared" si="0"/>
        <v>75.424330005254859</v>
      </c>
      <c r="O31" s="23"/>
      <c r="P31" s="28">
        <f t="shared" si="1"/>
        <v>75.424330005254859</v>
      </c>
      <c r="Q31" s="9" t="s">
        <v>456</v>
      </c>
      <c r="R31" s="9">
        <v>29</v>
      </c>
      <c r="S31" s="11" t="s">
        <v>147</v>
      </c>
    </row>
    <row r="32" spans="1:19" ht="63.75" hidden="1" x14ac:dyDescent="0.25">
      <c r="A32" s="12" t="s">
        <v>14</v>
      </c>
      <c r="B32" s="9">
        <v>30</v>
      </c>
      <c r="C32" s="12" t="s">
        <v>15</v>
      </c>
      <c r="D32" s="11" t="s">
        <v>438</v>
      </c>
      <c r="E32" s="13" t="s">
        <v>439</v>
      </c>
      <c r="F32" s="11" t="s">
        <v>434</v>
      </c>
      <c r="G32" s="25">
        <v>6</v>
      </c>
      <c r="H32" s="10">
        <f>35*I:I/14</f>
        <v>22.5</v>
      </c>
      <c r="I32" s="10">
        <v>9</v>
      </c>
      <c r="J32" s="10">
        <f>30*K:K/18</f>
        <v>20</v>
      </c>
      <c r="K32" s="10">
        <v>12</v>
      </c>
      <c r="L32" s="10">
        <f>35*108/M:M</f>
        <v>32.869565217391305</v>
      </c>
      <c r="M32" s="10">
        <v>115</v>
      </c>
      <c r="N32" s="10">
        <f t="shared" si="0"/>
        <v>75.369565217391312</v>
      </c>
      <c r="O32" s="25"/>
      <c r="P32" s="14">
        <f t="shared" si="1"/>
        <v>75.369565217391312</v>
      </c>
      <c r="Q32" s="9" t="s">
        <v>456</v>
      </c>
      <c r="R32" s="9">
        <v>30</v>
      </c>
      <c r="S32" s="11" t="s">
        <v>435</v>
      </c>
    </row>
    <row r="33" spans="1:19" ht="25.5" hidden="1" x14ac:dyDescent="0.25">
      <c r="A33" s="31" t="s">
        <v>14</v>
      </c>
      <c r="B33" s="9">
        <v>31</v>
      </c>
      <c r="C33" s="31" t="s">
        <v>15</v>
      </c>
      <c r="D33" s="11" t="s">
        <v>301</v>
      </c>
      <c r="E33" s="13" t="s">
        <v>302</v>
      </c>
      <c r="F33" s="11" t="s">
        <v>206</v>
      </c>
      <c r="G33" s="9">
        <v>7</v>
      </c>
      <c r="H33" s="10">
        <f>35*I:I/24</f>
        <v>30.625</v>
      </c>
      <c r="I33" s="10">
        <v>21</v>
      </c>
      <c r="J33" s="10">
        <f>30*K:K/20</f>
        <v>24</v>
      </c>
      <c r="K33" s="10">
        <v>16</v>
      </c>
      <c r="L33" s="10">
        <f>35*38.5/M:M</f>
        <v>20.667177914110429</v>
      </c>
      <c r="M33" s="10">
        <v>65.2</v>
      </c>
      <c r="N33" s="10">
        <f t="shared" si="0"/>
        <v>75.292177914110425</v>
      </c>
      <c r="O33" s="9"/>
      <c r="P33" s="14">
        <f t="shared" si="1"/>
        <v>75.292177914110425</v>
      </c>
      <c r="Q33" s="9" t="s">
        <v>456</v>
      </c>
      <c r="R33" s="9">
        <v>31</v>
      </c>
      <c r="S33" s="9"/>
    </row>
    <row r="34" spans="1:19" ht="76.5" hidden="1" x14ac:dyDescent="0.25">
      <c r="A34" s="29" t="s">
        <v>14</v>
      </c>
      <c r="B34" s="9">
        <v>32</v>
      </c>
      <c r="C34" s="29" t="s">
        <v>15</v>
      </c>
      <c r="D34" s="11" t="s">
        <v>169</v>
      </c>
      <c r="E34" s="23" t="s">
        <v>170</v>
      </c>
      <c r="F34" s="17" t="s">
        <v>146</v>
      </c>
      <c r="G34" s="23" t="s">
        <v>131</v>
      </c>
      <c r="H34" s="24">
        <f>35*I:I/22</f>
        <v>22.272727272727273</v>
      </c>
      <c r="I34" s="9">
        <v>14</v>
      </c>
      <c r="J34" s="10">
        <f>30*K:K/22</f>
        <v>21.818181818181817</v>
      </c>
      <c r="K34" s="9">
        <v>16</v>
      </c>
      <c r="L34" s="10">
        <f>35*46.8/M:M</f>
        <v>30.559701492537311</v>
      </c>
      <c r="M34" s="10">
        <v>53.6</v>
      </c>
      <c r="N34" s="10">
        <f t="shared" si="0"/>
        <v>74.650610583446408</v>
      </c>
      <c r="O34" s="9"/>
      <c r="P34" s="28">
        <f t="shared" si="1"/>
        <v>74.650610583446408</v>
      </c>
      <c r="Q34" s="9" t="s">
        <v>456</v>
      </c>
      <c r="R34" s="9">
        <v>32</v>
      </c>
      <c r="S34" s="11" t="s">
        <v>148</v>
      </c>
    </row>
    <row r="35" spans="1:19" ht="25.5" hidden="1" x14ac:dyDescent="0.25">
      <c r="A35" s="31" t="s">
        <v>14</v>
      </c>
      <c r="B35" s="9">
        <v>33</v>
      </c>
      <c r="C35" s="31" t="s">
        <v>15</v>
      </c>
      <c r="D35" s="11" t="s">
        <v>295</v>
      </c>
      <c r="E35" s="13" t="s">
        <v>296</v>
      </c>
      <c r="F35" s="11" t="s">
        <v>206</v>
      </c>
      <c r="G35" s="9">
        <v>7</v>
      </c>
      <c r="H35" s="10">
        <f>35*I:I/24</f>
        <v>30.625</v>
      </c>
      <c r="I35" s="10">
        <v>21</v>
      </c>
      <c r="J35" s="10">
        <f>30*K:K/20</f>
        <v>24</v>
      </c>
      <c r="K35" s="10">
        <v>16</v>
      </c>
      <c r="L35" s="10">
        <f>35*38.5/M:M</f>
        <v>17.454663212435232</v>
      </c>
      <c r="M35" s="10">
        <v>77.2</v>
      </c>
      <c r="N35" s="10">
        <f t="shared" ref="N35:N69" si="2">SUM(H:H+J:J+L:L)</f>
        <v>72.079663212435236</v>
      </c>
      <c r="O35" s="9"/>
      <c r="P35" s="14">
        <f t="shared" ref="P35:P69" si="3">N:N</f>
        <v>72.079663212435236</v>
      </c>
      <c r="Q35" s="9" t="s">
        <v>456</v>
      </c>
      <c r="R35" s="9">
        <v>33</v>
      </c>
      <c r="S35" s="13"/>
    </row>
    <row r="36" spans="1:19" ht="76.5" hidden="1" x14ac:dyDescent="0.25">
      <c r="A36" s="12" t="s">
        <v>14</v>
      </c>
      <c r="B36" s="9">
        <v>34</v>
      </c>
      <c r="C36" s="12" t="s">
        <v>15</v>
      </c>
      <c r="D36" s="11" t="s">
        <v>58</v>
      </c>
      <c r="E36" s="9" t="s">
        <v>59</v>
      </c>
      <c r="F36" s="11" t="s">
        <v>20</v>
      </c>
      <c r="G36" s="9" t="s">
        <v>57</v>
      </c>
      <c r="H36" s="10">
        <f>35*I:I/32</f>
        <v>18.8125</v>
      </c>
      <c r="I36" s="9">
        <v>17.2</v>
      </c>
      <c r="J36" s="10">
        <f>30*K:K/28</f>
        <v>21.428571428571427</v>
      </c>
      <c r="K36" s="9">
        <v>20</v>
      </c>
      <c r="L36" s="10">
        <f>35*26.3/M:M</f>
        <v>31.63230240549828</v>
      </c>
      <c r="M36" s="10">
        <v>29.1</v>
      </c>
      <c r="N36" s="10">
        <f t="shared" si="2"/>
        <v>71.87337383406971</v>
      </c>
      <c r="O36" s="9"/>
      <c r="P36" s="14">
        <f t="shared" si="3"/>
        <v>71.87337383406971</v>
      </c>
      <c r="Q36" s="9" t="s">
        <v>456</v>
      </c>
      <c r="R36" s="9">
        <v>34</v>
      </c>
      <c r="S36" s="11" t="s">
        <v>21</v>
      </c>
    </row>
    <row r="37" spans="1:19" ht="76.5" hidden="1" x14ac:dyDescent="0.25">
      <c r="A37" s="12" t="s">
        <v>14</v>
      </c>
      <c r="B37" s="9">
        <v>35</v>
      </c>
      <c r="C37" s="12" t="s">
        <v>15</v>
      </c>
      <c r="D37" s="13" t="s">
        <v>139</v>
      </c>
      <c r="E37" s="13" t="s">
        <v>140</v>
      </c>
      <c r="F37" s="29" t="s">
        <v>109</v>
      </c>
      <c r="G37" s="13" t="s">
        <v>136</v>
      </c>
      <c r="H37" s="30">
        <f>35*I:I/29.5</f>
        <v>24.559322033898304</v>
      </c>
      <c r="I37" s="13">
        <v>20.7</v>
      </c>
      <c r="J37" s="30">
        <f>30*K:K/14</f>
        <v>17.142857142857142</v>
      </c>
      <c r="K37" s="30">
        <v>8</v>
      </c>
      <c r="L37" s="30">
        <f>35*36.51/M:M</f>
        <v>30.067058823529411</v>
      </c>
      <c r="M37" s="30">
        <v>42.5</v>
      </c>
      <c r="N37" s="10">
        <f t="shared" si="2"/>
        <v>71.769238000284858</v>
      </c>
      <c r="O37" s="9"/>
      <c r="P37" s="14">
        <f t="shared" si="3"/>
        <v>71.769238000284858</v>
      </c>
      <c r="Q37" s="9" t="s">
        <v>456</v>
      </c>
      <c r="R37" s="9">
        <v>35</v>
      </c>
      <c r="S37" s="11"/>
    </row>
    <row r="38" spans="1:19" ht="25.5" hidden="1" x14ac:dyDescent="0.25">
      <c r="A38" s="31" t="s">
        <v>14</v>
      </c>
      <c r="B38" s="9">
        <v>36</v>
      </c>
      <c r="C38" s="31" t="s">
        <v>15</v>
      </c>
      <c r="D38" s="11" t="s">
        <v>289</v>
      </c>
      <c r="E38" s="13" t="s">
        <v>290</v>
      </c>
      <c r="F38" s="11" t="s">
        <v>206</v>
      </c>
      <c r="G38" s="9">
        <v>7</v>
      </c>
      <c r="H38" s="10">
        <f>35*I:I/24</f>
        <v>29.166666666666668</v>
      </c>
      <c r="I38" s="10">
        <v>20</v>
      </c>
      <c r="J38" s="10">
        <f>30*K:K/20</f>
        <v>24</v>
      </c>
      <c r="K38" s="10">
        <v>16</v>
      </c>
      <c r="L38" s="10">
        <f>35*38.5/M:M</f>
        <v>18.40846994535519</v>
      </c>
      <c r="M38" s="10">
        <v>73.2</v>
      </c>
      <c r="N38" s="10">
        <f t="shared" si="2"/>
        <v>71.575136612021865</v>
      </c>
      <c r="O38" s="9"/>
      <c r="P38" s="14">
        <f t="shared" si="3"/>
        <v>71.575136612021865</v>
      </c>
      <c r="Q38" s="9" t="s">
        <v>456</v>
      </c>
      <c r="R38" s="9">
        <v>36</v>
      </c>
      <c r="S38" s="11"/>
    </row>
    <row r="39" spans="1:19" ht="25.5" hidden="1" x14ac:dyDescent="0.25">
      <c r="A39" s="31" t="s">
        <v>14</v>
      </c>
      <c r="B39" s="9">
        <v>37</v>
      </c>
      <c r="C39" s="31" t="s">
        <v>15</v>
      </c>
      <c r="D39" s="11" t="s">
        <v>283</v>
      </c>
      <c r="E39" s="13" t="s">
        <v>284</v>
      </c>
      <c r="F39" s="11" t="s">
        <v>206</v>
      </c>
      <c r="G39" s="9">
        <v>7</v>
      </c>
      <c r="H39" s="10">
        <f>35*I:I/24</f>
        <v>26.979166666666668</v>
      </c>
      <c r="I39" s="10">
        <v>18.5</v>
      </c>
      <c r="J39" s="10">
        <f>30*K:K/20</f>
        <v>27</v>
      </c>
      <c r="K39" s="10">
        <v>18</v>
      </c>
      <c r="L39" s="10">
        <f>35*38.5/M:M</f>
        <v>16.412911084043849</v>
      </c>
      <c r="M39" s="10">
        <v>82.1</v>
      </c>
      <c r="N39" s="10">
        <f t="shared" si="2"/>
        <v>70.392077750710513</v>
      </c>
      <c r="O39" s="9"/>
      <c r="P39" s="14">
        <f t="shared" si="3"/>
        <v>70.392077750710513</v>
      </c>
      <c r="Q39" s="9" t="s">
        <v>456</v>
      </c>
      <c r="R39" s="9">
        <v>37</v>
      </c>
      <c r="S39" s="11"/>
    </row>
    <row r="40" spans="1:19" ht="25.5" hidden="1" x14ac:dyDescent="0.25">
      <c r="A40" s="31" t="s">
        <v>14</v>
      </c>
      <c r="B40" s="9">
        <v>38</v>
      </c>
      <c r="C40" s="31" t="s">
        <v>15</v>
      </c>
      <c r="D40" s="11" t="s">
        <v>305</v>
      </c>
      <c r="E40" s="13" t="s">
        <v>306</v>
      </c>
      <c r="F40" s="11" t="s">
        <v>206</v>
      </c>
      <c r="G40" s="9">
        <v>7</v>
      </c>
      <c r="H40" s="10">
        <f>35*I:I/24</f>
        <v>29.166666666666668</v>
      </c>
      <c r="I40" s="10">
        <v>20</v>
      </c>
      <c r="J40" s="10">
        <f>30*K:K/20</f>
        <v>21</v>
      </c>
      <c r="K40" s="10">
        <v>14</v>
      </c>
      <c r="L40" s="10">
        <f>35*38.5/M:M</f>
        <v>19.87463126843658</v>
      </c>
      <c r="M40" s="10">
        <v>67.8</v>
      </c>
      <c r="N40" s="10">
        <f t="shared" si="2"/>
        <v>70.041297935103245</v>
      </c>
      <c r="O40" s="9"/>
      <c r="P40" s="14">
        <f t="shared" si="3"/>
        <v>70.041297935103245</v>
      </c>
      <c r="Q40" s="9" t="s">
        <v>456</v>
      </c>
      <c r="R40" s="9">
        <v>38</v>
      </c>
      <c r="S40" s="9"/>
    </row>
    <row r="41" spans="1:19" ht="76.5" hidden="1" x14ac:dyDescent="0.25">
      <c r="A41" s="29" t="s">
        <v>14</v>
      </c>
      <c r="B41" s="9">
        <v>39</v>
      </c>
      <c r="C41" s="29" t="s">
        <v>15</v>
      </c>
      <c r="D41" s="11" t="s">
        <v>200</v>
      </c>
      <c r="E41" s="23" t="s">
        <v>201</v>
      </c>
      <c r="F41" s="17" t="s">
        <v>146</v>
      </c>
      <c r="G41" s="23" t="s">
        <v>136</v>
      </c>
      <c r="H41" s="24">
        <f>35*I:I/22</f>
        <v>14.318181818181818</v>
      </c>
      <c r="I41" s="23">
        <v>9</v>
      </c>
      <c r="J41" s="10">
        <f>30*K:K/22</f>
        <v>24.545454545454547</v>
      </c>
      <c r="K41" s="23">
        <v>18</v>
      </c>
      <c r="L41" s="10">
        <f>35*46.8/M:M</f>
        <v>31.022727272727273</v>
      </c>
      <c r="M41" s="23">
        <v>52.8</v>
      </c>
      <c r="N41" s="10">
        <f t="shared" si="2"/>
        <v>69.88636363636364</v>
      </c>
      <c r="O41" s="23"/>
      <c r="P41" s="28">
        <f t="shared" si="3"/>
        <v>69.88636363636364</v>
      </c>
      <c r="Q41" s="23" t="s">
        <v>457</v>
      </c>
      <c r="R41" s="9">
        <v>39</v>
      </c>
      <c r="S41" s="11" t="s">
        <v>147</v>
      </c>
    </row>
    <row r="42" spans="1:19" ht="76.5" hidden="1" x14ac:dyDescent="0.25">
      <c r="A42" s="12" t="s">
        <v>14</v>
      </c>
      <c r="B42" s="9">
        <v>40</v>
      </c>
      <c r="C42" s="12" t="s">
        <v>15</v>
      </c>
      <c r="D42" s="13" t="s">
        <v>129</v>
      </c>
      <c r="E42" s="13" t="s">
        <v>130</v>
      </c>
      <c r="F42" s="29" t="s">
        <v>109</v>
      </c>
      <c r="G42" s="13" t="s">
        <v>131</v>
      </c>
      <c r="H42" s="30">
        <f>35*I:I/29.5</f>
        <v>10.677966101694915</v>
      </c>
      <c r="I42" s="13">
        <v>9</v>
      </c>
      <c r="J42" s="30">
        <f>30*K:K/14</f>
        <v>30</v>
      </c>
      <c r="K42" s="30">
        <v>14</v>
      </c>
      <c r="L42" s="30">
        <f>35*36.51/M:M</f>
        <v>26.953174435773043</v>
      </c>
      <c r="M42" s="30">
        <v>47.41</v>
      </c>
      <c r="N42" s="10">
        <f t="shared" si="2"/>
        <v>67.631140537467957</v>
      </c>
      <c r="O42" s="9"/>
      <c r="P42" s="14">
        <f t="shared" si="3"/>
        <v>67.631140537467957</v>
      </c>
      <c r="Q42" s="23" t="s">
        <v>457</v>
      </c>
      <c r="R42" s="9">
        <v>40</v>
      </c>
      <c r="S42" s="11"/>
    </row>
    <row r="43" spans="1:19" ht="76.5" hidden="1" x14ac:dyDescent="0.25">
      <c r="A43" s="12" t="s">
        <v>14</v>
      </c>
      <c r="B43" s="9">
        <v>41</v>
      </c>
      <c r="C43" s="12" t="s">
        <v>15</v>
      </c>
      <c r="D43" s="13" t="s">
        <v>137</v>
      </c>
      <c r="E43" s="13" t="s">
        <v>138</v>
      </c>
      <c r="F43" s="29" t="s">
        <v>109</v>
      </c>
      <c r="G43" s="13" t="s">
        <v>136</v>
      </c>
      <c r="H43" s="30">
        <f>35*I:I/29.5</f>
        <v>10.677966101694915</v>
      </c>
      <c r="I43" s="13">
        <v>9</v>
      </c>
      <c r="J43" s="30">
        <f>30*K:K/14</f>
        <v>21.428571428571427</v>
      </c>
      <c r="K43" s="30">
        <v>10</v>
      </c>
      <c r="L43" s="30">
        <f>35*36.51/M:M</f>
        <v>35</v>
      </c>
      <c r="M43" s="30">
        <v>36.51</v>
      </c>
      <c r="N43" s="10">
        <f t="shared" si="2"/>
        <v>67.106537530266337</v>
      </c>
      <c r="O43" s="9"/>
      <c r="P43" s="14">
        <f t="shared" si="3"/>
        <v>67.106537530266337</v>
      </c>
      <c r="Q43" s="23" t="s">
        <v>457</v>
      </c>
      <c r="R43" s="9">
        <v>41</v>
      </c>
      <c r="S43" s="11"/>
    </row>
    <row r="44" spans="1:19" ht="25.5" hidden="1" x14ac:dyDescent="0.25">
      <c r="A44" s="31" t="s">
        <v>14</v>
      </c>
      <c r="B44" s="9">
        <v>42</v>
      </c>
      <c r="C44" s="31" t="s">
        <v>15</v>
      </c>
      <c r="D44" s="11" t="s">
        <v>293</v>
      </c>
      <c r="E44" s="13" t="s">
        <v>294</v>
      </c>
      <c r="F44" s="11" t="s">
        <v>206</v>
      </c>
      <c r="G44" s="9">
        <v>7</v>
      </c>
      <c r="H44" s="10">
        <f>35*I:I/24</f>
        <v>24.791666666666668</v>
      </c>
      <c r="I44" s="10">
        <v>17</v>
      </c>
      <c r="J44" s="10">
        <f>30*K:K/20</f>
        <v>21</v>
      </c>
      <c r="K44" s="10">
        <v>14</v>
      </c>
      <c r="L44" s="10">
        <f>35*38.5/M:M</f>
        <v>19.500723589001449</v>
      </c>
      <c r="M44" s="10">
        <v>69.099999999999994</v>
      </c>
      <c r="N44" s="10">
        <f t="shared" si="2"/>
        <v>65.292390255668124</v>
      </c>
      <c r="O44" s="9"/>
      <c r="P44" s="14">
        <f t="shared" si="3"/>
        <v>65.292390255668124</v>
      </c>
      <c r="Q44" s="23" t="s">
        <v>457</v>
      </c>
      <c r="R44" s="9">
        <v>42</v>
      </c>
      <c r="S44" s="13"/>
    </row>
    <row r="45" spans="1:19" ht="76.5" hidden="1" x14ac:dyDescent="0.25">
      <c r="A45" s="29" t="s">
        <v>14</v>
      </c>
      <c r="B45" s="9">
        <v>43</v>
      </c>
      <c r="C45" s="29" t="s">
        <v>15</v>
      </c>
      <c r="D45" s="11" t="s">
        <v>177</v>
      </c>
      <c r="E45" s="23" t="s">
        <v>178</v>
      </c>
      <c r="F45" s="17" t="s">
        <v>146</v>
      </c>
      <c r="G45" s="23" t="s">
        <v>131</v>
      </c>
      <c r="H45" s="24">
        <f>35*I:I/22</f>
        <v>17.5</v>
      </c>
      <c r="I45" s="9">
        <v>11</v>
      </c>
      <c r="J45" s="10">
        <f>30*K:K/22</f>
        <v>21.818181818181817</v>
      </c>
      <c r="K45" s="9">
        <v>16</v>
      </c>
      <c r="L45" s="10">
        <f>35*46.8/M:M</f>
        <v>25.633802816901408</v>
      </c>
      <c r="M45" s="10">
        <v>63.9</v>
      </c>
      <c r="N45" s="10">
        <f t="shared" si="2"/>
        <v>64.951984635083221</v>
      </c>
      <c r="O45" s="9"/>
      <c r="P45" s="28">
        <f t="shared" si="3"/>
        <v>64.951984635083221</v>
      </c>
      <c r="Q45" s="23" t="s">
        <v>457</v>
      </c>
      <c r="R45" s="9">
        <v>43</v>
      </c>
      <c r="S45" s="11" t="s">
        <v>148</v>
      </c>
    </row>
    <row r="46" spans="1:19" ht="25.5" hidden="1" x14ac:dyDescent="0.25">
      <c r="A46" s="31" t="s">
        <v>14</v>
      </c>
      <c r="B46" s="9">
        <v>44</v>
      </c>
      <c r="C46" s="31" t="s">
        <v>15</v>
      </c>
      <c r="D46" s="11" t="s">
        <v>299</v>
      </c>
      <c r="E46" s="13" t="s">
        <v>300</v>
      </c>
      <c r="F46" s="11" t="s">
        <v>206</v>
      </c>
      <c r="G46" s="9">
        <v>7</v>
      </c>
      <c r="H46" s="10">
        <f>35*I:I/24</f>
        <v>25.520833333333332</v>
      </c>
      <c r="I46" s="10">
        <v>17.5</v>
      </c>
      <c r="J46" s="10">
        <f>30*K:K/20</f>
        <v>21</v>
      </c>
      <c r="K46" s="10">
        <v>14</v>
      </c>
      <c r="L46" s="10">
        <f>35*38.5/M:M</f>
        <v>17.5</v>
      </c>
      <c r="M46" s="10">
        <v>77</v>
      </c>
      <c r="N46" s="10">
        <f t="shared" si="2"/>
        <v>64.020833333333329</v>
      </c>
      <c r="O46" s="9"/>
      <c r="P46" s="14">
        <f t="shared" si="3"/>
        <v>64.020833333333329</v>
      </c>
      <c r="Q46" s="23" t="s">
        <v>457</v>
      </c>
      <c r="R46" s="9">
        <v>44</v>
      </c>
      <c r="S46" s="9"/>
    </row>
    <row r="47" spans="1:19" ht="76.5" hidden="1" x14ac:dyDescent="0.25">
      <c r="A47" s="29" t="s">
        <v>14</v>
      </c>
      <c r="B47" s="9">
        <v>45</v>
      </c>
      <c r="C47" s="29" t="s">
        <v>15</v>
      </c>
      <c r="D47" s="11" t="s">
        <v>185</v>
      </c>
      <c r="E47" s="23" t="s">
        <v>186</v>
      </c>
      <c r="F47" s="17" t="s">
        <v>146</v>
      </c>
      <c r="G47" s="23" t="s">
        <v>131</v>
      </c>
      <c r="H47" s="24">
        <f>35*I:I/22</f>
        <v>20.681818181818183</v>
      </c>
      <c r="I47" s="9">
        <v>13</v>
      </c>
      <c r="J47" s="10">
        <f>30*K:K/22</f>
        <v>13.636363636363637</v>
      </c>
      <c r="K47" s="9">
        <v>10</v>
      </c>
      <c r="L47" s="10">
        <f>35*46.8/M:M</f>
        <v>29.566787003610109</v>
      </c>
      <c r="M47" s="10">
        <v>55.4</v>
      </c>
      <c r="N47" s="10">
        <f t="shared" si="2"/>
        <v>63.884968821791929</v>
      </c>
      <c r="O47" s="9"/>
      <c r="P47" s="28">
        <f t="shared" si="3"/>
        <v>63.884968821791929</v>
      </c>
      <c r="Q47" s="23" t="s">
        <v>457</v>
      </c>
      <c r="R47" s="9">
        <v>45</v>
      </c>
      <c r="S47" s="11" t="s">
        <v>148</v>
      </c>
    </row>
    <row r="48" spans="1:19" ht="76.5" hidden="1" x14ac:dyDescent="0.25">
      <c r="A48" s="12" t="s">
        <v>14</v>
      </c>
      <c r="B48" s="9">
        <v>46</v>
      </c>
      <c r="C48" s="12" t="s">
        <v>15</v>
      </c>
      <c r="D48" s="11" t="s">
        <v>60</v>
      </c>
      <c r="E48" s="13" t="s">
        <v>61</v>
      </c>
      <c r="F48" s="11" t="s">
        <v>20</v>
      </c>
      <c r="G48" s="9" t="s">
        <v>57</v>
      </c>
      <c r="H48" s="10">
        <f>35*I:I/32</f>
        <v>19.140625</v>
      </c>
      <c r="I48" s="9">
        <v>17.5</v>
      </c>
      <c r="J48" s="10">
        <f>30*K:K/28</f>
        <v>12.857142857142858</v>
      </c>
      <c r="K48" s="9">
        <v>12</v>
      </c>
      <c r="L48" s="10">
        <f>35*26.3/M:M</f>
        <v>30.229885057471265</v>
      </c>
      <c r="M48" s="10">
        <v>30.45</v>
      </c>
      <c r="N48" s="10">
        <f t="shared" si="2"/>
        <v>62.227652914614126</v>
      </c>
      <c r="O48" s="9"/>
      <c r="P48" s="14">
        <f t="shared" si="3"/>
        <v>62.227652914614126</v>
      </c>
      <c r="Q48" s="23" t="s">
        <v>457</v>
      </c>
      <c r="R48" s="9">
        <v>46</v>
      </c>
      <c r="S48" s="11" t="s">
        <v>21</v>
      </c>
    </row>
    <row r="49" spans="1:19" ht="76.5" hidden="1" x14ac:dyDescent="0.25">
      <c r="A49" s="29" t="s">
        <v>14</v>
      </c>
      <c r="B49" s="9">
        <v>47</v>
      </c>
      <c r="C49" s="29" t="s">
        <v>15</v>
      </c>
      <c r="D49" s="11" t="s">
        <v>187</v>
      </c>
      <c r="E49" s="23" t="s">
        <v>188</v>
      </c>
      <c r="F49" s="17" t="s">
        <v>146</v>
      </c>
      <c r="G49" s="23" t="s">
        <v>131</v>
      </c>
      <c r="H49" s="24">
        <f>35*I:I/22</f>
        <v>22.272727272727273</v>
      </c>
      <c r="I49" s="9">
        <v>14</v>
      </c>
      <c r="J49" s="10">
        <f>30*K:K/22</f>
        <v>13.636363636363637</v>
      </c>
      <c r="K49" s="9">
        <v>10</v>
      </c>
      <c r="L49" s="10">
        <f>35*46.8/M:M</f>
        <v>26.124401913875598</v>
      </c>
      <c r="M49" s="10">
        <v>62.7</v>
      </c>
      <c r="N49" s="10">
        <f t="shared" si="2"/>
        <v>62.033492822966508</v>
      </c>
      <c r="O49" s="9"/>
      <c r="P49" s="28">
        <f t="shared" si="3"/>
        <v>62.033492822966508</v>
      </c>
      <c r="Q49" s="23" t="s">
        <v>457</v>
      </c>
      <c r="R49" s="9">
        <v>47</v>
      </c>
      <c r="S49" s="11" t="s">
        <v>148</v>
      </c>
    </row>
    <row r="50" spans="1:19" ht="76.5" hidden="1" x14ac:dyDescent="0.25">
      <c r="A50" s="12" t="s">
        <v>14</v>
      </c>
      <c r="B50" s="9">
        <v>48</v>
      </c>
      <c r="C50" s="12" t="s">
        <v>15</v>
      </c>
      <c r="D50" s="13" t="s">
        <v>134</v>
      </c>
      <c r="E50" s="13" t="s">
        <v>135</v>
      </c>
      <c r="F50" s="29" t="s">
        <v>109</v>
      </c>
      <c r="G50" s="13" t="s">
        <v>136</v>
      </c>
      <c r="H50" s="30">
        <f>35*I:I/29.5</f>
        <v>10.084745762711865</v>
      </c>
      <c r="I50" s="13">
        <v>8.5</v>
      </c>
      <c r="J50" s="30">
        <f>30*K:K/14</f>
        <v>17.142857142857142</v>
      </c>
      <c r="K50" s="30">
        <v>8</v>
      </c>
      <c r="L50" s="30">
        <f>35*36.51/M:M</f>
        <v>33.364229765013057</v>
      </c>
      <c r="M50" s="30">
        <v>38.299999999999997</v>
      </c>
      <c r="N50" s="10">
        <f t="shared" si="2"/>
        <v>60.591832670582065</v>
      </c>
      <c r="O50" s="9"/>
      <c r="P50" s="14">
        <f t="shared" si="3"/>
        <v>60.591832670582065</v>
      </c>
      <c r="Q50" s="23" t="s">
        <v>457</v>
      </c>
      <c r="R50" s="9">
        <v>48</v>
      </c>
      <c r="S50" s="11"/>
    </row>
    <row r="51" spans="1:19" ht="102" hidden="1" x14ac:dyDescent="0.25">
      <c r="A51" s="12" t="s">
        <v>14</v>
      </c>
      <c r="B51" s="9">
        <v>49</v>
      </c>
      <c r="C51" s="12" t="s">
        <v>15</v>
      </c>
      <c r="D51" s="11" t="s">
        <v>91</v>
      </c>
      <c r="E51" s="13" t="s">
        <v>92</v>
      </c>
      <c r="F51" s="11" t="s">
        <v>87</v>
      </c>
      <c r="G51" s="9">
        <v>7</v>
      </c>
      <c r="H51" s="10">
        <f>35*I:I/22.3</f>
        <v>14.91031390134529</v>
      </c>
      <c r="I51" s="9">
        <v>9.5</v>
      </c>
      <c r="J51" s="10">
        <f>30*K:K/28</f>
        <v>17.142857142857142</v>
      </c>
      <c r="K51" s="9">
        <v>16</v>
      </c>
      <c r="L51" s="10">
        <f>35*41.12/M:M</f>
        <v>27.429007051648558</v>
      </c>
      <c r="M51" s="10">
        <v>52.47</v>
      </c>
      <c r="N51" s="10">
        <f t="shared" si="2"/>
        <v>59.482178095850983</v>
      </c>
      <c r="O51" s="9"/>
      <c r="P51" s="14">
        <f t="shared" si="3"/>
        <v>59.482178095850983</v>
      </c>
      <c r="Q51" s="23" t="s">
        <v>457</v>
      </c>
      <c r="R51" s="9">
        <v>49</v>
      </c>
      <c r="S51" s="13" t="s">
        <v>88</v>
      </c>
    </row>
    <row r="52" spans="1:19" ht="102" hidden="1" x14ac:dyDescent="0.25">
      <c r="A52" s="12" t="s">
        <v>14</v>
      </c>
      <c r="B52" s="9">
        <v>50</v>
      </c>
      <c r="C52" s="12" t="s">
        <v>15</v>
      </c>
      <c r="D52" s="11" t="s">
        <v>89</v>
      </c>
      <c r="E52" s="13" t="s">
        <v>90</v>
      </c>
      <c r="F52" s="11" t="s">
        <v>87</v>
      </c>
      <c r="G52" s="9">
        <v>7</v>
      </c>
      <c r="H52" s="10">
        <f>35*I:I/22.3</f>
        <v>14.125560538116591</v>
      </c>
      <c r="I52" s="9">
        <v>9</v>
      </c>
      <c r="J52" s="10">
        <f>30*K:K/28</f>
        <v>21.428571428571427</v>
      </c>
      <c r="K52" s="9">
        <v>20</v>
      </c>
      <c r="L52" s="10">
        <f>35*41.12/M:M</f>
        <v>23.851508120649648</v>
      </c>
      <c r="M52" s="10">
        <v>60.34</v>
      </c>
      <c r="N52" s="10">
        <f t="shared" si="2"/>
        <v>59.405640087337666</v>
      </c>
      <c r="O52" s="9"/>
      <c r="P52" s="14">
        <f t="shared" si="3"/>
        <v>59.405640087337666</v>
      </c>
      <c r="Q52" s="23" t="s">
        <v>457</v>
      </c>
      <c r="R52" s="9">
        <v>50</v>
      </c>
      <c r="S52" s="13" t="s">
        <v>88</v>
      </c>
    </row>
    <row r="53" spans="1:19" ht="76.5" hidden="1" x14ac:dyDescent="0.25">
      <c r="A53" s="29" t="s">
        <v>14</v>
      </c>
      <c r="B53" s="9">
        <v>51</v>
      </c>
      <c r="C53" s="29" t="s">
        <v>15</v>
      </c>
      <c r="D53" s="11" t="s">
        <v>183</v>
      </c>
      <c r="E53" s="23" t="s">
        <v>184</v>
      </c>
      <c r="F53" s="17" t="s">
        <v>146</v>
      </c>
      <c r="G53" s="23" t="s">
        <v>131</v>
      </c>
      <c r="H53" s="24">
        <f>35*I:I/22</f>
        <v>14.318181818181818</v>
      </c>
      <c r="I53" s="9">
        <v>9</v>
      </c>
      <c r="J53" s="10">
        <f>30*K:K/22</f>
        <v>16.363636363636363</v>
      </c>
      <c r="K53" s="9">
        <v>12</v>
      </c>
      <c r="L53" s="10">
        <f>35*46.8/M:M</f>
        <v>28.339100346020764</v>
      </c>
      <c r="M53" s="10">
        <v>57.8</v>
      </c>
      <c r="N53" s="10">
        <f t="shared" si="2"/>
        <v>59.020918527838944</v>
      </c>
      <c r="O53" s="9"/>
      <c r="P53" s="28">
        <f t="shared" si="3"/>
        <v>59.020918527838944</v>
      </c>
      <c r="Q53" s="23" t="s">
        <v>457</v>
      </c>
      <c r="R53" s="9">
        <v>51</v>
      </c>
      <c r="S53" s="11" t="s">
        <v>148</v>
      </c>
    </row>
    <row r="54" spans="1:19" ht="76.5" hidden="1" x14ac:dyDescent="0.25">
      <c r="A54" s="29" t="s">
        <v>14</v>
      </c>
      <c r="B54" s="9">
        <v>52</v>
      </c>
      <c r="C54" s="29" t="s">
        <v>15</v>
      </c>
      <c r="D54" s="11" t="s">
        <v>204</v>
      </c>
      <c r="E54" s="23" t="s">
        <v>205</v>
      </c>
      <c r="F54" s="17" t="s">
        <v>146</v>
      </c>
      <c r="G54" s="23" t="s">
        <v>195</v>
      </c>
      <c r="H54" s="24">
        <f>35*I:I/22</f>
        <v>7.9545454545454541</v>
      </c>
      <c r="I54" s="23">
        <v>5</v>
      </c>
      <c r="J54" s="10">
        <f>30*K:K/22</f>
        <v>24.545454545454547</v>
      </c>
      <c r="K54" s="23">
        <v>18</v>
      </c>
      <c r="L54" s="10">
        <f>35*46.8/M:M</f>
        <v>25.316846986089644</v>
      </c>
      <c r="M54" s="23">
        <v>64.7</v>
      </c>
      <c r="N54" s="10">
        <f t="shared" si="2"/>
        <v>57.816846986089644</v>
      </c>
      <c r="O54" s="23"/>
      <c r="P54" s="28">
        <f t="shared" si="3"/>
        <v>57.816846986089644</v>
      </c>
      <c r="Q54" s="23" t="s">
        <v>457</v>
      </c>
      <c r="R54" s="9">
        <v>52</v>
      </c>
      <c r="S54" s="11" t="s">
        <v>148</v>
      </c>
    </row>
    <row r="55" spans="1:19" ht="89.25" x14ac:dyDescent="0.25">
      <c r="A55" s="12" t="s">
        <v>14</v>
      </c>
      <c r="B55" s="9">
        <v>53</v>
      </c>
      <c r="C55" s="12" t="s">
        <v>15</v>
      </c>
      <c r="D55" s="11"/>
      <c r="E55" s="13" t="s">
        <v>422</v>
      </c>
      <c r="F55" s="11" t="s">
        <v>419</v>
      </c>
      <c r="G55" s="9">
        <v>7</v>
      </c>
      <c r="H55" s="10">
        <f>35*I:I/19.5</f>
        <v>27.282051282051281</v>
      </c>
      <c r="I55" s="10">
        <v>15.2</v>
      </c>
      <c r="J55" s="10">
        <f>30*K:K/20</f>
        <v>9</v>
      </c>
      <c r="K55" s="10">
        <v>6</v>
      </c>
      <c r="L55" s="10">
        <f>35*44.17/M:M</f>
        <v>19.321959755030619</v>
      </c>
      <c r="M55" s="10">
        <v>80.010000000000005</v>
      </c>
      <c r="N55" s="10">
        <f t="shared" si="2"/>
        <v>55.604011037081904</v>
      </c>
      <c r="O55" s="9"/>
      <c r="P55" s="14">
        <f t="shared" si="3"/>
        <v>55.604011037081904</v>
      </c>
      <c r="Q55" s="23" t="s">
        <v>457</v>
      </c>
      <c r="R55" s="9">
        <v>53</v>
      </c>
      <c r="S55" s="11" t="s">
        <v>423</v>
      </c>
    </row>
    <row r="56" spans="1:19" ht="76.5" hidden="1" x14ac:dyDescent="0.25">
      <c r="A56" s="29" t="s">
        <v>14</v>
      </c>
      <c r="B56" s="9">
        <v>54</v>
      </c>
      <c r="C56" s="29" t="s">
        <v>15</v>
      </c>
      <c r="D56" s="11" t="s">
        <v>179</v>
      </c>
      <c r="E56" s="23" t="s">
        <v>180</v>
      </c>
      <c r="F56" s="17" t="s">
        <v>146</v>
      </c>
      <c r="G56" s="23" t="s">
        <v>131</v>
      </c>
      <c r="H56" s="24">
        <f>35*I:I/22</f>
        <v>15.909090909090908</v>
      </c>
      <c r="I56" s="9">
        <v>10</v>
      </c>
      <c r="J56" s="10">
        <f>30*K:K/22</f>
        <v>13.636363636363637</v>
      </c>
      <c r="K56" s="9">
        <v>10</v>
      </c>
      <c r="L56" s="10">
        <f>35*46.8/M:M</f>
        <v>25.714285714285712</v>
      </c>
      <c r="M56" s="10">
        <v>63.7</v>
      </c>
      <c r="N56" s="10">
        <f t="shared" si="2"/>
        <v>55.259740259740255</v>
      </c>
      <c r="O56" s="9"/>
      <c r="P56" s="28">
        <f t="shared" si="3"/>
        <v>55.259740259740255</v>
      </c>
      <c r="Q56" s="23" t="s">
        <v>457</v>
      </c>
      <c r="R56" s="9">
        <v>54</v>
      </c>
      <c r="S56" s="11" t="s">
        <v>148</v>
      </c>
    </row>
    <row r="57" spans="1:19" ht="76.5" hidden="1" x14ac:dyDescent="0.25">
      <c r="A57" s="29" t="s">
        <v>14</v>
      </c>
      <c r="B57" s="9">
        <v>55</v>
      </c>
      <c r="C57" s="29" t="s">
        <v>15</v>
      </c>
      <c r="D57" s="11" t="s">
        <v>198</v>
      </c>
      <c r="E57" s="23" t="s">
        <v>199</v>
      </c>
      <c r="F57" s="17" t="s">
        <v>146</v>
      </c>
      <c r="G57" s="23" t="s">
        <v>195</v>
      </c>
      <c r="H57" s="24">
        <f>35*I:I/22</f>
        <v>19.09090909090909</v>
      </c>
      <c r="I57" s="23">
        <v>12</v>
      </c>
      <c r="J57" s="10">
        <f>30*K:K/22</f>
        <v>13.636363636363637</v>
      </c>
      <c r="K57" s="23">
        <v>10</v>
      </c>
      <c r="L57" s="10">
        <f>35*46.8/M:M</f>
        <v>22.285714285714285</v>
      </c>
      <c r="M57" s="24">
        <v>73.5</v>
      </c>
      <c r="N57" s="10">
        <f t="shared" si="2"/>
        <v>55.012987012987011</v>
      </c>
      <c r="O57" s="23"/>
      <c r="P57" s="28">
        <f t="shared" si="3"/>
        <v>55.012987012987011</v>
      </c>
      <c r="Q57" s="23" t="s">
        <v>457</v>
      </c>
      <c r="R57" s="9">
        <v>55</v>
      </c>
      <c r="S57" s="11" t="s">
        <v>148</v>
      </c>
    </row>
    <row r="58" spans="1:19" ht="76.5" hidden="1" x14ac:dyDescent="0.25">
      <c r="A58" s="29" t="s">
        <v>14</v>
      </c>
      <c r="B58" s="9">
        <v>56</v>
      </c>
      <c r="C58" s="29" t="s">
        <v>15</v>
      </c>
      <c r="D58" s="11" t="s">
        <v>165</v>
      </c>
      <c r="E58" s="23" t="s">
        <v>166</v>
      </c>
      <c r="F58" s="17" t="s">
        <v>146</v>
      </c>
      <c r="G58" s="23" t="s">
        <v>131</v>
      </c>
      <c r="H58" s="24">
        <f>35*I:I/22</f>
        <v>15.909090909090908</v>
      </c>
      <c r="I58" s="9">
        <v>10</v>
      </c>
      <c r="J58" s="10">
        <f>30*K:K/22</f>
        <v>10.909090909090908</v>
      </c>
      <c r="K58" s="9">
        <v>8</v>
      </c>
      <c r="L58" s="10">
        <f>35*46.8/M:M</f>
        <v>23.53448275862069</v>
      </c>
      <c r="M58" s="10">
        <v>69.599999999999994</v>
      </c>
      <c r="N58" s="10">
        <f t="shared" si="2"/>
        <v>50.352664576802511</v>
      </c>
      <c r="O58" s="9"/>
      <c r="P58" s="28">
        <f t="shared" si="3"/>
        <v>50.352664576802511</v>
      </c>
      <c r="Q58" s="23" t="s">
        <v>457</v>
      </c>
      <c r="R58" s="9">
        <v>56</v>
      </c>
      <c r="S58" s="11" t="s">
        <v>148</v>
      </c>
    </row>
    <row r="59" spans="1:19" ht="102" hidden="1" x14ac:dyDescent="0.25">
      <c r="A59" s="12" t="s">
        <v>14</v>
      </c>
      <c r="B59" s="9">
        <v>57</v>
      </c>
      <c r="C59" s="12" t="s">
        <v>15</v>
      </c>
      <c r="D59" s="11" t="s">
        <v>387</v>
      </c>
      <c r="E59" s="13" t="s">
        <v>388</v>
      </c>
      <c r="F59" s="11" t="s">
        <v>383</v>
      </c>
      <c r="G59" s="9">
        <v>7</v>
      </c>
      <c r="H59" s="10">
        <f>35*I:I/13</f>
        <v>8.0769230769230766</v>
      </c>
      <c r="I59" s="10">
        <v>3</v>
      </c>
      <c r="J59" s="10">
        <f>30*K:K/30</f>
        <v>20</v>
      </c>
      <c r="K59" s="10">
        <v>20</v>
      </c>
      <c r="L59" s="10">
        <f>35*75/M:M</f>
        <v>21.875</v>
      </c>
      <c r="M59" s="10">
        <v>120</v>
      </c>
      <c r="N59" s="10">
        <f t="shared" si="2"/>
        <v>49.95192307692308</v>
      </c>
      <c r="O59" s="9"/>
      <c r="P59" s="14">
        <f t="shared" si="3"/>
        <v>49.95192307692308</v>
      </c>
      <c r="Q59" s="9"/>
      <c r="R59" s="9">
        <v>57</v>
      </c>
      <c r="S59" s="13" t="s">
        <v>384</v>
      </c>
    </row>
    <row r="60" spans="1:19" ht="76.5" hidden="1" x14ac:dyDescent="0.25">
      <c r="A60" s="29" t="s">
        <v>14</v>
      </c>
      <c r="B60" s="9">
        <v>58</v>
      </c>
      <c r="C60" s="29" t="s">
        <v>15</v>
      </c>
      <c r="D60" s="11" t="s">
        <v>175</v>
      </c>
      <c r="E60" s="23" t="s">
        <v>176</v>
      </c>
      <c r="F60" s="17" t="s">
        <v>146</v>
      </c>
      <c r="G60" s="23" t="s">
        <v>131</v>
      </c>
      <c r="H60" s="24">
        <f>35*I:I/22</f>
        <v>14.318181818181818</v>
      </c>
      <c r="I60" s="9">
        <v>9</v>
      </c>
      <c r="J60" s="10">
        <f>30*K:K/22</f>
        <v>10.909090909090908</v>
      </c>
      <c r="K60" s="9">
        <v>8</v>
      </c>
      <c r="L60" s="10">
        <f>35*46.8/M:M</f>
        <v>24.631578947368421</v>
      </c>
      <c r="M60" s="10">
        <v>66.5</v>
      </c>
      <c r="N60" s="10">
        <f t="shared" si="2"/>
        <v>49.858851674641144</v>
      </c>
      <c r="O60" s="9"/>
      <c r="P60" s="28">
        <f t="shared" si="3"/>
        <v>49.858851674641144</v>
      </c>
      <c r="Q60" s="9"/>
      <c r="R60" s="9">
        <v>58</v>
      </c>
      <c r="S60" s="11" t="s">
        <v>148</v>
      </c>
    </row>
    <row r="61" spans="1:19" ht="76.5" hidden="1" x14ac:dyDescent="0.25">
      <c r="A61" s="12" t="s">
        <v>14</v>
      </c>
      <c r="B61" s="9">
        <v>59</v>
      </c>
      <c r="C61" s="12" t="s">
        <v>15</v>
      </c>
      <c r="D61" s="13" t="s">
        <v>132</v>
      </c>
      <c r="E61" s="13" t="s">
        <v>133</v>
      </c>
      <c r="F61" s="29" t="s">
        <v>109</v>
      </c>
      <c r="G61" s="13" t="s">
        <v>131</v>
      </c>
      <c r="H61" s="30">
        <f>35*I:I/29.5</f>
        <v>6.406779661016949</v>
      </c>
      <c r="I61" s="13">
        <v>5.4</v>
      </c>
      <c r="J61" s="30">
        <f>30*K:K/14</f>
        <v>21.428571428571427</v>
      </c>
      <c r="K61" s="30">
        <v>10</v>
      </c>
      <c r="L61" s="30">
        <f>35*36.51/M:M</f>
        <v>21.918524871355061</v>
      </c>
      <c r="M61" s="30">
        <v>58.3</v>
      </c>
      <c r="N61" s="10">
        <f t="shared" si="2"/>
        <v>49.753875960943432</v>
      </c>
      <c r="O61" s="9"/>
      <c r="P61" s="14">
        <f t="shared" si="3"/>
        <v>49.753875960943432</v>
      </c>
      <c r="Q61" s="9"/>
      <c r="R61" s="9">
        <v>59</v>
      </c>
      <c r="S61" s="11"/>
    </row>
    <row r="62" spans="1:19" ht="76.5" hidden="1" x14ac:dyDescent="0.25">
      <c r="A62" s="29" t="s">
        <v>14</v>
      </c>
      <c r="B62" s="9">
        <v>60</v>
      </c>
      <c r="C62" s="29" t="s">
        <v>15</v>
      </c>
      <c r="D62" s="11" t="s">
        <v>167</v>
      </c>
      <c r="E62" s="23" t="s">
        <v>168</v>
      </c>
      <c r="F62" s="17" t="s">
        <v>146</v>
      </c>
      <c r="G62" s="23" t="s">
        <v>131</v>
      </c>
      <c r="H62" s="24">
        <f t="shared" ref="H62:H68" si="4">35*I:I/22</f>
        <v>12.727272727272727</v>
      </c>
      <c r="I62" s="9">
        <v>8</v>
      </c>
      <c r="J62" s="10">
        <f t="shared" ref="J62:J68" si="5">30*K:K/22</f>
        <v>13.636363636363637</v>
      </c>
      <c r="K62" s="9">
        <v>10</v>
      </c>
      <c r="L62" s="10">
        <f t="shared" ref="L62:L68" si="6">35*46.8/M:M</f>
        <v>23.300142247510671</v>
      </c>
      <c r="M62" s="10">
        <v>70.3</v>
      </c>
      <c r="N62" s="10">
        <f t="shared" si="2"/>
        <v>49.663778611147038</v>
      </c>
      <c r="O62" s="9"/>
      <c r="P62" s="28">
        <f t="shared" si="3"/>
        <v>49.663778611147038</v>
      </c>
      <c r="Q62" s="9"/>
      <c r="R62" s="9">
        <v>60</v>
      </c>
      <c r="S62" s="11" t="s">
        <v>148</v>
      </c>
    </row>
    <row r="63" spans="1:19" ht="76.5" hidden="1" x14ac:dyDescent="0.25">
      <c r="A63" s="29" t="s">
        <v>14</v>
      </c>
      <c r="B63" s="9">
        <v>61</v>
      </c>
      <c r="C63" s="29" t="s">
        <v>15</v>
      </c>
      <c r="D63" s="11" t="s">
        <v>173</v>
      </c>
      <c r="E63" s="23" t="s">
        <v>174</v>
      </c>
      <c r="F63" s="17" t="s">
        <v>146</v>
      </c>
      <c r="G63" s="23" t="s">
        <v>131</v>
      </c>
      <c r="H63" s="24">
        <f t="shared" si="4"/>
        <v>11.136363636363637</v>
      </c>
      <c r="I63" s="9">
        <v>7</v>
      </c>
      <c r="J63" s="10">
        <f t="shared" si="5"/>
        <v>10.909090909090908</v>
      </c>
      <c r="K63" s="9">
        <v>8</v>
      </c>
      <c r="L63" s="10">
        <f t="shared" si="6"/>
        <v>23.808139534883722</v>
      </c>
      <c r="M63" s="10">
        <v>68.8</v>
      </c>
      <c r="N63" s="10">
        <f t="shared" si="2"/>
        <v>45.853594080338269</v>
      </c>
      <c r="O63" s="9"/>
      <c r="P63" s="28">
        <f t="shared" si="3"/>
        <v>45.853594080338269</v>
      </c>
      <c r="Q63" s="9"/>
      <c r="R63" s="9">
        <v>61</v>
      </c>
      <c r="S63" s="11" t="s">
        <v>148</v>
      </c>
    </row>
    <row r="64" spans="1:19" ht="76.5" hidden="1" x14ac:dyDescent="0.25">
      <c r="A64" s="29" t="s">
        <v>14</v>
      </c>
      <c r="B64" s="9">
        <v>62</v>
      </c>
      <c r="C64" s="29" t="s">
        <v>15</v>
      </c>
      <c r="D64" s="11" t="s">
        <v>193</v>
      </c>
      <c r="E64" s="23" t="s">
        <v>194</v>
      </c>
      <c r="F64" s="17" t="s">
        <v>146</v>
      </c>
      <c r="G64" s="23" t="s">
        <v>195</v>
      </c>
      <c r="H64" s="24">
        <f t="shared" si="4"/>
        <v>11.136363636363637</v>
      </c>
      <c r="I64" s="23">
        <v>7</v>
      </c>
      <c r="J64" s="10">
        <f t="shared" si="5"/>
        <v>10.909090909090908</v>
      </c>
      <c r="K64" s="23">
        <v>8</v>
      </c>
      <c r="L64" s="10">
        <f t="shared" si="6"/>
        <v>23.46704871060172</v>
      </c>
      <c r="M64" s="24">
        <v>69.8</v>
      </c>
      <c r="N64" s="10">
        <f t="shared" si="2"/>
        <v>45.512503256056263</v>
      </c>
      <c r="O64" s="23"/>
      <c r="P64" s="28">
        <f t="shared" si="3"/>
        <v>45.512503256056263</v>
      </c>
      <c r="Q64" s="9"/>
      <c r="R64" s="9">
        <v>62</v>
      </c>
      <c r="S64" s="11" t="s">
        <v>148</v>
      </c>
    </row>
    <row r="65" spans="1:19" ht="76.5" hidden="1" x14ac:dyDescent="0.25">
      <c r="A65" s="29" t="s">
        <v>14</v>
      </c>
      <c r="B65" s="9">
        <v>63</v>
      </c>
      <c r="C65" s="29" t="s">
        <v>15</v>
      </c>
      <c r="D65" s="11" t="s">
        <v>196</v>
      </c>
      <c r="E65" s="23" t="s">
        <v>197</v>
      </c>
      <c r="F65" s="17" t="s">
        <v>146</v>
      </c>
      <c r="G65" s="23" t="s">
        <v>195</v>
      </c>
      <c r="H65" s="24">
        <f t="shared" si="4"/>
        <v>7.9545454545454541</v>
      </c>
      <c r="I65" s="23">
        <v>5</v>
      </c>
      <c r="J65" s="10">
        <f t="shared" si="5"/>
        <v>13.636363636363637</v>
      </c>
      <c r="K65" s="23">
        <v>10</v>
      </c>
      <c r="L65" s="10">
        <f t="shared" si="6"/>
        <v>23.53448275862069</v>
      </c>
      <c r="M65" s="24">
        <v>69.599999999999994</v>
      </c>
      <c r="N65" s="10">
        <f t="shared" si="2"/>
        <v>45.125391849529777</v>
      </c>
      <c r="O65" s="23"/>
      <c r="P65" s="28">
        <f t="shared" si="3"/>
        <v>45.125391849529777</v>
      </c>
      <c r="Q65" s="9"/>
      <c r="R65" s="9">
        <v>63</v>
      </c>
      <c r="S65" s="11" t="s">
        <v>148</v>
      </c>
    </row>
    <row r="66" spans="1:19" ht="76.5" hidden="1" x14ac:dyDescent="0.25">
      <c r="A66" s="29" t="s">
        <v>14</v>
      </c>
      <c r="B66" s="9">
        <v>64</v>
      </c>
      <c r="C66" s="29" t="s">
        <v>15</v>
      </c>
      <c r="D66" s="11" t="s">
        <v>171</v>
      </c>
      <c r="E66" s="23" t="s">
        <v>172</v>
      </c>
      <c r="F66" s="17" t="s">
        <v>146</v>
      </c>
      <c r="G66" s="23" t="s">
        <v>131</v>
      </c>
      <c r="H66" s="24">
        <f t="shared" si="4"/>
        <v>6.3636363636363633</v>
      </c>
      <c r="I66" s="9">
        <v>4</v>
      </c>
      <c r="J66" s="10">
        <f t="shared" si="5"/>
        <v>10.909090909090908</v>
      </c>
      <c r="K66" s="9">
        <v>8</v>
      </c>
      <c r="L66" s="10">
        <f t="shared" si="6"/>
        <v>26.124401913875598</v>
      </c>
      <c r="M66" s="10">
        <v>62.7</v>
      </c>
      <c r="N66" s="10">
        <f t="shared" si="2"/>
        <v>43.397129186602868</v>
      </c>
      <c r="O66" s="9"/>
      <c r="P66" s="28">
        <f t="shared" si="3"/>
        <v>43.397129186602868</v>
      </c>
      <c r="Q66" s="9"/>
      <c r="R66" s="9">
        <v>64</v>
      </c>
      <c r="S66" s="11" t="s">
        <v>148</v>
      </c>
    </row>
    <row r="67" spans="1:19" ht="76.5" hidden="1" x14ac:dyDescent="0.25">
      <c r="A67" s="29" t="s">
        <v>14</v>
      </c>
      <c r="B67" s="9">
        <v>65</v>
      </c>
      <c r="C67" s="29" t="s">
        <v>15</v>
      </c>
      <c r="D67" s="11" t="s">
        <v>191</v>
      </c>
      <c r="E67" s="23" t="s">
        <v>192</v>
      </c>
      <c r="F67" s="17" t="s">
        <v>146</v>
      </c>
      <c r="G67" s="23" t="s">
        <v>131</v>
      </c>
      <c r="H67" s="24">
        <f t="shared" si="4"/>
        <v>9.545454545454545</v>
      </c>
      <c r="I67" s="9">
        <v>6</v>
      </c>
      <c r="J67" s="10">
        <f t="shared" si="5"/>
        <v>10.909090909090908</v>
      </c>
      <c r="K67" s="9">
        <v>8</v>
      </c>
      <c r="L67" s="10">
        <f t="shared" si="6"/>
        <v>22.624309392265193</v>
      </c>
      <c r="M67" s="10">
        <v>72.400000000000006</v>
      </c>
      <c r="N67" s="10">
        <f t="shared" si="2"/>
        <v>43.078854846810643</v>
      </c>
      <c r="O67" s="9"/>
      <c r="P67" s="28">
        <f t="shared" si="3"/>
        <v>43.078854846810643</v>
      </c>
      <c r="Q67" s="9"/>
      <c r="R67" s="9">
        <v>65</v>
      </c>
      <c r="S67" s="11" t="s">
        <v>148</v>
      </c>
    </row>
    <row r="68" spans="1:19" ht="76.5" hidden="1" x14ac:dyDescent="0.25">
      <c r="A68" s="29" t="s">
        <v>14</v>
      </c>
      <c r="B68" s="9">
        <v>66</v>
      </c>
      <c r="C68" s="29" t="s">
        <v>15</v>
      </c>
      <c r="D68" s="11" t="s">
        <v>189</v>
      </c>
      <c r="E68" s="23" t="s">
        <v>190</v>
      </c>
      <c r="F68" s="17" t="s">
        <v>146</v>
      </c>
      <c r="G68" s="23" t="s">
        <v>131</v>
      </c>
      <c r="H68" s="24">
        <f t="shared" si="4"/>
        <v>6.3636363636363633</v>
      </c>
      <c r="I68" s="23">
        <v>4</v>
      </c>
      <c r="J68" s="10">
        <f t="shared" si="5"/>
        <v>8.1818181818181817</v>
      </c>
      <c r="K68" s="23">
        <v>6</v>
      </c>
      <c r="L68" s="10">
        <f t="shared" si="6"/>
        <v>22.285714285714285</v>
      </c>
      <c r="M68" s="23">
        <v>73.5</v>
      </c>
      <c r="N68" s="10">
        <f t="shared" si="2"/>
        <v>36.831168831168831</v>
      </c>
      <c r="O68" s="9"/>
      <c r="P68" s="28">
        <f t="shared" si="3"/>
        <v>36.831168831168831</v>
      </c>
      <c r="Q68" s="9"/>
      <c r="R68" s="9">
        <v>66</v>
      </c>
      <c r="S68" s="11" t="s">
        <v>148</v>
      </c>
    </row>
    <row r="69" spans="1:19" ht="76.5" hidden="1" x14ac:dyDescent="0.25">
      <c r="A69" s="12" t="s">
        <v>14</v>
      </c>
      <c r="B69" s="9">
        <v>67</v>
      </c>
      <c r="C69" s="12" t="s">
        <v>15</v>
      </c>
      <c r="D69" s="13" t="s">
        <v>141</v>
      </c>
      <c r="E69" s="13" t="s">
        <v>142</v>
      </c>
      <c r="F69" s="29" t="s">
        <v>109</v>
      </c>
      <c r="G69" s="13" t="s">
        <v>143</v>
      </c>
      <c r="H69" s="30">
        <f>35*I:I/29.5</f>
        <v>35</v>
      </c>
      <c r="I69" s="13">
        <v>29.5</v>
      </c>
      <c r="J69" s="30">
        <f>30*K:K/14</f>
        <v>0</v>
      </c>
      <c r="K69" s="30">
        <v>0</v>
      </c>
      <c r="L69" s="30">
        <v>0</v>
      </c>
      <c r="M69" s="30">
        <v>0</v>
      </c>
      <c r="N69" s="10">
        <f t="shared" si="2"/>
        <v>35</v>
      </c>
      <c r="O69" s="9"/>
      <c r="P69" s="14">
        <f t="shared" si="3"/>
        <v>35</v>
      </c>
      <c r="Q69" s="9"/>
      <c r="R69" s="9">
        <v>67</v>
      </c>
      <c r="S69" s="11"/>
    </row>
    <row r="70" spans="1:19" ht="51" hidden="1" x14ac:dyDescent="0.25">
      <c r="A70" s="12" t="s">
        <v>14</v>
      </c>
      <c r="B70" s="9">
        <v>68</v>
      </c>
      <c r="C70" s="12" t="s">
        <v>15</v>
      </c>
      <c r="D70" s="11" t="s">
        <v>448</v>
      </c>
      <c r="E70" s="13" t="s">
        <v>449</v>
      </c>
      <c r="F70" s="11" t="s">
        <v>442</v>
      </c>
      <c r="G70" s="9">
        <v>7</v>
      </c>
      <c r="H70" s="10">
        <f>35*I:I/20.3</f>
        <v>35</v>
      </c>
      <c r="I70" s="10">
        <v>20.3</v>
      </c>
      <c r="J70" s="10">
        <v>0</v>
      </c>
      <c r="K70" s="10">
        <v>0</v>
      </c>
      <c r="L70" s="10">
        <v>0</v>
      </c>
      <c r="M70" s="10">
        <v>0</v>
      </c>
      <c r="N70" s="10">
        <v>35</v>
      </c>
      <c r="O70" s="9"/>
      <c r="P70" s="27">
        <v>35</v>
      </c>
      <c r="Q70" s="9"/>
      <c r="R70" s="9">
        <v>68</v>
      </c>
      <c r="S70" s="11" t="s">
        <v>443</v>
      </c>
    </row>
    <row r="71" spans="1:19" ht="25.5" hidden="1" x14ac:dyDescent="0.25">
      <c r="A71" s="31" t="s">
        <v>14</v>
      </c>
      <c r="B71" s="9">
        <v>69</v>
      </c>
      <c r="C71" s="31" t="s">
        <v>15</v>
      </c>
      <c r="D71" s="11" t="s">
        <v>303</v>
      </c>
      <c r="E71" s="13" t="s">
        <v>304</v>
      </c>
      <c r="F71" s="11" t="s">
        <v>206</v>
      </c>
      <c r="G71" s="9">
        <v>7</v>
      </c>
      <c r="H71" s="10">
        <f t="shared" ref="H71:H98" si="7">35*I:I/24</f>
        <v>32.083333333333336</v>
      </c>
      <c r="I71" s="10">
        <v>22</v>
      </c>
      <c r="J71" s="10">
        <f t="shared" ref="J71:J98" si="8">30*K:K/20</f>
        <v>0</v>
      </c>
      <c r="K71" s="10">
        <v>0</v>
      </c>
      <c r="L71" s="10">
        <v>0</v>
      </c>
      <c r="M71" s="10">
        <v>0</v>
      </c>
      <c r="N71" s="10">
        <f t="shared" ref="N71:N100" si="9">SUM(H:H+J:J+L:L)</f>
        <v>32.083333333333336</v>
      </c>
      <c r="O71" s="9"/>
      <c r="P71" s="14">
        <f t="shared" ref="P71:P100" si="10">N:N</f>
        <v>32.083333333333336</v>
      </c>
      <c r="Q71" s="9"/>
      <c r="R71" s="9">
        <v>69</v>
      </c>
      <c r="S71" s="9"/>
    </row>
    <row r="72" spans="1:19" ht="25.5" hidden="1" x14ac:dyDescent="0.25">
      <c r="A72" s="31" t="s">
        <v>14</v>
      </c>
      <c r="B72" s="9">
        <v>70</v>
      </c>
      <c r="C72" s="31" t="s">
        <v>15</v>
      </c>
      <c r="D72" s="11" t="s">
        <v>279</v>
      </c>
      <c r="E72" s="13" t="s">
        <v>280</v>
      </c>
      <c r="F72" s="11" t="s">
        <v>206</v>
      </c>
      <c r="G72" s="9">
        <v>7</v>
      </c>
      <c r="H72" s="10">
        <f t="shared" si="7"/>
        <v>30.625</v>
      </c>
      <c r="I72" s="10">
        <v>21</v>
      </c>
      <c r="J72" s="10">
        <f t="shared" si="8"/>
        <v>0</v>
      </c>
      <c r="K72" s="10">
        <v>0</v>
      </c>
      <c r="L72" s="10">
        <v>0</v>
      </c>
      <c r="M72" s="10">
        <v>0</v>
      </c>
      <c r="N72" s="10">
        <f t="shared" si="9"/>
        <v>30.625</v>
      </c>
      <c r="O72" s="9"/>
      <c r="P72" s="14">
        <f t="shared" si="10"/>
        <v>30.625</v>
      </c>
      <c r="Q72" s="9"/>
      <c r="R72" s="9">
        <v>70</v>
      </c>
      <c r="S72" s="11"/>
    </row>
    <row r="73" spans="1:19" ht="25.5" hidden="1" x14ac:dyDescent="0.25">
      <c r="A73" s="31" t="s">
        <v>14</v>
      </c>
      <c r="B73" s="9">
        <v>71</v>
      </c>
      <c r="C73" s="31" t="s">
        <v>15</v>
      </c>
      <c r="D73" s="11" t="s">
        <v>285</v>
      </c>
      <c r="E73" s="13" t="s">
        <v>286</v>
      </c>
      <c r="F73" s="11" t="s">
        <v>206</v>
      </c>
      <c r="G73" s="9">
        <v>7</v>
      </c>
      <c r="H73" s="10">
        <f t="shared" si="7"/>
        <v>30.625</v>
      </c>
      <c r="I73" s="10">
        <v>21</v>
      </c>
      <c r="J73" s="10">
        <f t="shared" si="8"/>
        <v>0</v>
      </c>
      <c r="K73" s="10">
        <v>0</v>
      </c>
      <c r="L73" s="10">
        <v>0</v>
      </c>
      <c r="M73" s="10"/>
      <c r="N73" s="10">
        <f t="shared" si="9"/>
        <v>30.625</v>
      </c>
      <c r="O73" s="9"/>
      <c r="P73" s="14">
        <f t="shared" si="10"/>
        <v>30.625</v>
      </c>
      <c r="Q73" s="9"/>
      <c r="R73" s="9">
        <v>71</v>
      </c>
      <c r="S73" s="11"/>
    </row>
    <row r="74" spans="1:19" ht="25.5" hidden="1" x14ac:dyDescent="0.25">
      <c r="A74" s="31" t="s">
        <v>14</v>
      </c>
      <c r="B74" s="9">
        <v>72</v>
      </c>
      <c r="C74" s="31" t="s">
        <v>15</v>
      </c>
      <c r="D74" s="11" t="s">
        <v>311</v>
      </c>
      <c r="E74" s="13" t="s">
        <v>312</v>
      </c>
      <c r="F74" s="11" t="s">
        <v>206</v>
      </c>
      <c r="G74" s="9">
        <v>7</v>
      </c>
      <c r="H74" s="10">
        <f t="shared" si="7"/>
        <v>30.625</v>
      </c>
      <c r="I74" s="10">
        <v>21</v>
      </c>
      <c r="J74" s="10">
        <f t="shared" si="8"/>
        <v>0</v>
      </c>
      <c r="K74" s="10">
        <v>0</v>
      </c>
      <c r="L74" s="10">
        <v>0</v>
      </c>
      <c r="M74" s="10"/>
      <c r="N74" s="10">
        <f t="shared" si="9"/>
        <v>30.625</v>
      </c>
      <c r="O74" s="9"/>
      <c r="P74" s="14">
        <f t="shared" si="10"/>
        <v>30.625</v>
      </c>
      <c r="Q74" s="9"/>
      <c r="R74" s="9">
        <v>72</v>
      </c>
      <c r="S74" s="9"/>
    </row>
    <row r="75" spans="1:19" ht="25.5" hidden="1" x14ac:dyDescent="0.25">
      <c r="A75" s="31" t="s">
        <v>14</v>
      </c>
      <c r="B75" s="9">
        <v>73</v>
      </c>
      <c r="C75" s="31" t="s">
        <v>15</v>
      </c>
      <c r="D75" s="11" t="s">
        <v>353</v>
      </c>
      <c r="E75" s="13" t="s">
        <v>354</v>
      </c>
      <c r="F75" s="11" t="s">
        <v>206</v>
      </c>
      <c r="G75" s="9">
        <v>7</v>
      </c>
      <c r="H75" s="10">
        <f t="shared" si="7"/>
        <v>30.625</v>
      </c>
      <c r="I75" s="10">
        <v>21</v>
      </c>
      <c r="J75" s="10">
        <f t="shared" si="8"/>
        <v>0</v>
      </c>
      <c r="K75" s="10">
        <v>0</v>
      </c>
      <c r="L75" s="10">
        <v>0</v>
      </c>
      <c r="M75" s="10">
        <v>0</v>
      </c>
      <c r="N75" s="10">
        <f t="shared" si="9"/>
        <v>30.625</v>
      </c>
      <c r="O75" s="9"/>
      <c r="P75" s="14">
        <f t="shared" si="10"/>
        <v>30.625</v>
      </c>
      <c r="Q75" s="9"/>
      <c r="R75" s="9">
        <v>73</v>
      </c>
      <c r="S75" s="9"/>
    </row>
    <row r="76" spans="1:19" ht="25.5" hidden="1" x14ac:dyDescent="0.25">
      <c r="A76" s="31" t="s">
        <v>14</v>
      </c>
      <c r="B76" s="9">
        <v>74</v>
      </c>
      <c r="C76" s="31" t="s">
        <v>15</v>
      </c>
      <c r="D76" s="11" t="s">
        <v>315</v>
      </c>
      <c r="E76" s="13" t="s">
        <v>316</v>
      </c>
      <c r="F76" s="11" t="s">
        <v>206</v>
      </c>
      <c r="G76" s="9">
        <v>7</v>
      </c>
      <c r="H76" s="10">
        <f t="shared" si="7"/>
        <v>29.895833333333332</v>
      </c>
      <c r="I76" s="10">
        <v>20.5</v>
      </c>
      <c r="J76" s="10">
        <f t="shared" si="8"/>
        <v>0</v>
      </c>
      <c r="K76" s="10">
        <v>0</v>
      </c>
      <c r="L76" s="10">
        <v>0</v>
      </c>
      <c r="M76" s="10">
        <v>0</v>
      </c>
      <c r="N76" s="10">
        <f t="shared" si="9"/>
        <v>29.895833333333332</v>
      </c>
      <c r="O76" s="9"/>
      <c r="P76" s="14">
        <f t="shared" si="10"/>
        <v>29.895833333333332</v>
      </c>
      <c r="Q76" s="9"/>
      <c r="R76" s="9">
        <v>74</v>
      </c>
      <c r="S76" s="9"/>
    </row>
    <row r="77" spans="1:19" ht="25.5" hidden="1" x14ac:dyDescent="0.25">
      <c r="A77" s="31" t="s">
        <v>14</v>
      </c>
      <c r="B77" s="9">
        <v>75</v>
      </c>
      <c r="C77" s="31" t="s">
        <v>15</v>
      </c>
      <c r="D77" s="11" t="s">
        <v>323</v>
      </c>
      <c r="E77" s="13" t="s">
        <v>324</v>
      </c>
      <c r="F77" s="11" t="s">
        <v>206</v>
      </c>
      <c r="G77" s="9">
        <v>7</v>
      </c>
      <c r="H77" s="10">
        <f t="shared" si="7"/>
        <v>29.166666666666668</v>
      </c>
      <c r="I77" s="10">
        <v>20</v>
      </c>
      <c r="J77" s="10">
        <f t="shared" si="8"/>
        <v>0</v>
      </c>
      <c r="K77" s="10">
        <v>0</v>
      </c>
      <c r="L77" s="10">
        <v>0</v>
      </c>
      <c r="M77" s="10">
        <v>0</v>
      </c>
      <c r="N77" s="10">
        <f t="shared" si="9"/>
        <v>29.166666666666668</v>
      </c>
      <c r="O77" s="9"/>
      <c r="P77" s="14">
        <f t="shared" si="10"/>
        <v>29.166666666666668</v>
      </c>
      <c r="Q77" s="9"/>
      <c r="R77" s="9">
        <v>75</v>
      </c>
      <c r="S77" s="9"/>
    </row>
    <row r="78" spans="1:19" ht="25.5" hidden="1" x14ac:dyDescent="0.25">
      <c r="A78" s="31" t="s">
        <v>14</v>
      </c>
      <c r="B78" s="9">
        <v>76</v>
      </c>
      <c r="C78" s="31" t="s">
        <v>15</v>
      </c>
      <c r="D78" s="11" t="s">
        <v>333</v>
      </c>
      <c r="E78" s="13" t="s">
        <v>334</v>
      </c>
      <c r="F78" s="11" t="s">
        <v>206</v>
      </c>
      <c r="G78" s="9">
        <v>7</v>
      </c>
      <c r="H78" s="10">
        <f t="shared" si="7"/>
        <v>29.166666666666668</v>
      </c>
      <c r="I78" s="10">
        <v>20</v>
      </c>
      <c r="J78" s="10">
        <f t="shared" si="8"/>
        <v>0</v>
      </c>
      <c r="K78" s="10">
        <v>0</v>
      </c>
      <c r="L78" s="10">
        <v>0</v>
      </c>
      <c r="M78" s="10">
        <v>0</v>
      </c>
      <c r="N78" s="10">
        <f t="shared" si="9"/>
        <v>29.166666666666668</v>
      </c>
      <c r="O78" s="9"/>
      <c r="P78" s="14">
        <f t="shared" si="10"/>
        <v>29.166666666666668</v>
      </c>
      <c r="Q78" s="9"/>
      <c r="R78" s="9">
        <v>76</v>
      </c>
      <c r="S78" s="9"/>
    </row>
    <row r="79" spans="1:19" ht="25.5" hidden="1" x14ac:dyDescent="0.25">
      <c r="A79" s="31" t="s">
        <v>14</v>
      </c>
      <c r="B79" s="9">
        <v>77</v>
      </c>
      <c r="C79" s="31" t="s">
        <v>15</v>
      </c>
      <c r="D79" s="11" t="s">
        <v>341</v>
      </c>
      <c r="E79" s="13" t="s">
        <v>342</v>
      </c>
      <c r="F79" s="11" t="s">
        <v>206</v>
      </c>
      <c r="G79" s="9">
        <v>7</v>
      </c>
      <c r="H79" s="10">
        <f t="shared" si="7"/>
        <v>29.166666666666668</v>
      </c>
      <c r="I79" s="10">
        <v>20</v>
      </c>
      <c r="J79" s="10">
        <f t="shared" si="8"/>
        <v>0</v>
      </c>
      <c r="K79" s="10">
        <v>0</v>
      </c>
      <c r="L79" s="10">
        <v>0</v>
      </c>
      <c r="M79" s="10">
        <v>0</v>
      </c>
      <c r="N79" s="10">
        <f t="shared" si="9"/>
        <v>29.166666666666668</v>
      </c>
      <c r="O79" s="9"/>
      <c r="P79" s="14">
        <f t="shared" si="10"/>
        <v>29.166666666666668</v>
      </c>
      <c r="Q79" s="9"/>
      <c r="R79" s="9">
        <v>77</v>
      </c>
      <c r="S79" s="9"/>
    </row>
    <row r="80" spans="1:19" ht="25.5" hidden="1" x14ac:dyDescent="0.25">
      <c r="A80" s="31" t="s">
        <v>14</v>
      </c>
      <c r="B80" s="9">
        <v>78</v>
      </c>
      <c r="C80" s="31" t="s">
        <v>15</v>
      </c>
      <c r="D80" s="11" t="s">
        <v>343</v>
      </c>
      <c r="E80" s="13" t="s">
        <v>344</v>
      </c>
      <c r="F80" s="11" t="s">
        <v>206</v>
      </c>
      <c r="G80" s="9">
        <v>7</v>
      </c>
      <c r="H80" s="10">
        <f t="shared" si="7"/>
        <v>29.166666666666668</v>
      </c>
      <c r="I80" s="10">
        <v>20</v>
      </c>
      <c r="J80" s="10">
        <f t="shared" si="8"/>
        <v>0</v>
      </c>
      <c r="K80" s="10">
        <v>0</v>
      </c>
      <c r="L80" s="10">
        <v>0</v>
      </c>
      <c r="M80" s="10">
        <v>0</v>
      </c>
      <c r="N80" s="10">
        <f t="shared" si="9"/>
        <v>29.166666666666668</v>
      </c>
      <c r="O80" s="9"/>
      <c r="P80" s="14">
        <f t="shared" si="10"/>
        <v>29.166666666666668</v>
      </c>
      <c r="Q80" s="9"/>
      <c r="R80" s="9">
        <v>78</v>
      </c>
      <c r="S80" s="9"/>
    </row>
    <row r="81" spans="1:19" ht="25.5" hidden="1" x14ac:dyDescent="0.25">
      <c r="A81" s="31" t="s">
        <v>14</v>
      </c>
      <c r="B81" s="9">
        <v>79</v>
      </c>
      <c r="C81" s="31" t="s">
        <v>15</v>
      </c>
      <c r="D81" s="11" t="s">
        <v>351</v>
      </c>
      <c r="E81" s="13" t="s">
        <v>352</v>
      </c>
      <c r="F81" s="11" t="s">
        <v>206</v>
      </c>
      <c r="G81" s="9">
        <v>7</v>
      </c>
      <c r="H81" s="10">
        <f t="shared" si="7"/>
        <v>29.166666666666668</v>
      </c>
      <c r="I81" s="10">
        <v>20</v>
      </c>
      <c r="J81" s="10">
        <f t="shared" si="8"/>
        <v>0</v>
      </c>
      <c r="K81" s="10">
        <v>0</v>
      </c>
      <c r="L81" s="10">
        <v>0</v>
      </c>
      <c r="M81" s="10">
        <v>0</v>
      </c>
      <c r="N81" s="10">
        <f t="shared" si="9"/>
        <v>29.166666666666668</v>
      </c>
      <c r="O81" s="9"/>
      <c r="P81" s="14">
        <f t="shared" si="10"/>
        <v>29.166666666666668</v>
      </c>
      <c r="Q81" s="9"/>
      <c r="R81" s="9">
        <v>79</v>
      </c>
      <c r="S81" s="9"/>
    </row>
    <row r="82" spans="1:19" ht="25.5" hidden="1" x14ac:dyDescent="0.25">
      <c r="A82" s="31" t="s">
        <v>14</v>
      </c>
      <c r="B82" s="9">
        <v>80</v>
      </c>
      <c r="C82" s="31" t="s">
        <v>15</v>
      </c>
      <c r="D82" s="11" t="s">
        <v>281</v>
      </c>
      <c r="E82" s="13" t="s">
        <v>282</v>
      </c>
      <c r="F82" s="11" t="s">
        <v>206</v>
      </c>
      <c r="G82" s="9">
        <v>7</v>
      </c>
      <c r="H82" s="10">
        <f t="shared" si="7"/>
        <v>26.979166666666668</v>
      </c>
      <c r="I82" s="10">
        <v>18.5</v>
      </c>
      <c r="J82" s="10">
        <f t="shared" si="8"/>
        <v>0</v>
      </c>
      <c r="K82" s="10">
        <v>0</v>
      </c>
      <c r="L82" s="10">
        <v>0</v>
      </c>
      <c r="M82" s="10">
        <v>0</v>
      </c>
      <c r="N82" s="10">
        <f t="shared" si="9"/>
        <v>26.979166666666668</v>
      </c>
      <c r="O82" s="9"/>
      <c r="P82" s="14">
        <f t="shared" si="10"/>
        <v>26.979166666666668</v>
      </c>
      <c r="Q82" s="9"/>
      <c r="R82" s="9">
        <v>80</v>
      </c>
      <c r="S82" s="11"/>
    </row>
    <row r="83" spans="1:19" ht="25.5" hidden="1" x14ac:dyDescent="0.25">
      <c r="A83" s="31" t="s">
        <v>14</v>
      </c>
      <c r="B83" s="9">
        <v>81</v>
      </c>
      <c r="C83" s="31" t="s">
        <v>15</v>
      </c>
      <c r="D83" s="11" t="s">
        <v>307</v>
      </c>
      <c r="E83" s="13" t="s">
        <v>308</v>
      </c>
      <c r="F83" s="11" t="s">
        <v>206</v>
      </c>
      <c r="G83" s="9">
        <v>7</v>
      </c>
      <c r="H83" s="10">
        <f t="shared" si="7"/>
        <v>26.979166666666668</v>
      </c>
      <c r="I83" s="10">
        <v>18.5</v>
      </c>
      <c r="J83" s="10">
        <f t="shared" si="8"/>
        <v>0</v>
      </c>
      <c r="K83" s="10">
        <v>0</v>
      </c>
      <c r="L83" s="10">
        <v>0</v>
      </c>
      <c r="M83" s="10">
        <v>0</v>
      </c>
      <c r="N83" s="10">
        <f t="shared" si="9"/>
        <v>26.979166666666668</v>
      </c>
      <c r="O83" s="9"/>
      <c r="P83" s="14">
        <f t="shared" si="10"/>
        <v>26.979166666666668</v>
      </c>
      <c r="Q83" s="9"/>
      <c r="R83" s="9">
        <v>81</v>
      </c>
      <c r="S83" s="9"/>
    </row>
    <row r="84" spans="1:19" ht="25.5" hidden="1" x14ac:dyDescent="0.25">
      <c r="A84" s="31" t="s">
        <v>14</v>
      </c>
      <c r="B84" s="9">
        <v>82</v>
      </c>
      <c r="C84" s="31" t="s">
        <v>15</v>
      </c>
      <c r="D84" s="11" t="s">
        <v>309</v>
      </c>
      <c r="E84" s="13" t="s">
        <v>310</v>
      </c>
      <c r="F84" s="11" t="s">
        <v>206</v>
      </c>
      <c r="G84" s="9">
        <v>7</v>
      </c>
      <c r="H84" s="10">
        <f t="shared" si="7"/>
        <v>26.979166666666668</v>
      </c>
      <c r="I84" s="10">
        <v>18.5</v>
      </c>
      <c r="J84" s="10">
        <f t="shared" si="8"/>
        <v>0</v>
      </c>
      <c r="K84" s="10">
        <v>0</v>
      </c>
      <c r="L84" s="10">
        <v>0</v>
      </c>
      <c r="M84" s="10">
        <v>0</v>
      </c>
      <c r="N84" s="10">
        <f t="shared" si="9"/>
        <v>26.979166666666668</v>
      </c>
      <c r="O84" s="9"/>
      <c r="P84" s="14">
        <f t="shared" si="10"/>
        <v>26.979166666666668</v>
      </c>
      <c r="Q84" s="9"/>
      <c r="R84" s="9">
        <v>82</v>
      </c>
      <c r="S84" s="9"/>
    </row>
    <row r="85" spans="1:19" ht="25.5" hidden="1" x14ac:dyDescent="0.25">
      <c r="A85" s="31" t="s">
        <v>14</v>
      </c>
      <c r="B85" s="9">
        <v>83</v>
      </c>
      <c r="C85" s="31" t="s">
        <v>15</v>
      </c>
      <c r="D85" s="11" t="s">
        <v>329</v>
      </c>
      <c r="E85" s="13" t="s">
        <v>330</v>
      </c>
      <c r="F85" s="11" t="s">
        <v>206</v>
      </c>
      <c r="G85" s="9">
        <v>7</v>
      </c>
      <c r="H85" s="10">
        <f t="shared" si="7"/>
        <v>26.979166666666668</v>
      </c>
      <c r="I85" s="10">
        <v>18.5</v>
      </c>
      <c r="J85" s="10">
        <f t="shared" si="8"/>
        <v>0</v>
      </c>
      <c r="K85" s="10">
        <v>0</v>
      </c>
      <c r="L85" s="10">
        <v>0</v>
      </c>
      <c r="M85" s="10">
        <v>0</v>
      </c>
      <c r="N85" s="10">
        <f t="shared" si="9"/>
        <v>26.979166666666668</v>
      </c>
      <c r="O85" s="9"/>
      <c r="P85" s="14">
        <f t="shared" si="10"/>
        <v>26.979166666666668</v>
      </c>
      <c r="Q85" s="9"/>
      <c r="R85" s="9">
        <v>83</v>
      </c>
      <c r="S85" s="9"/>
    </row>
    <row r="86" spans="1:19" ht="25.5" hidden="1" x14ac:dyDescent="0.25">
      <c r="A86" s="31" t="s">
        <v>14</v>
      </c>
      <c r="B86" s="9">
        <v>84</v>
      </c>
      <c r="C86" s="31" t="s">
        <v>15</v>
      </c>
      <c r="D86" s="11" t="s">
        <v>339</v>
      </c>
      <c r="E86" s="13" t="s">
        <v>340</v>
      </c>
      <c r="F86" s="11" t="s">
        <v>206</v>
      </c>
      <c r="G86" s="9">
        <v>7</v>
      </c>
      <c r="H86" s="10">
        <f t="shared" si="7"/>
        <v>26.979166666666668</v>
      </c>
      <c r="I86" s="10">
        <v>18.5</v>
      </c>
      <c r="J86" s="10">
        <f t="shared" si="8"/>
        <v>0</v>
      </c>
      <c r="K86" s="10">
        <v>0</v>
      </c>
      <c r="L86" s="10">
        <v>0</v>
      </c>
      <c r="M86" s="10">
        <v>0</v>
      </c>
      <c r="N86" s="10">
        <f t="shared" si="9"/>
        <v>26.979166666666668</v>
      </c>
      <c r="O86" s="9"/>
      <c r="P86" s="14">
        <f t="shared" si="10"/>
        <v>26.979166666666668</v>
      </c>
      <c r="Q86" s="9"/>
      <c r="R86" s="9">
        <v>84</v>
      </c>
      <c r="S86" s="9"/>
    </row>
    <row r="87" spans="1:19" ht="25.5" hidden="1" x14ac:dyDescent="0.25">
      <c r="A87" s="31" t="s">
        <v>14</v>
      </c>
      <c r="B87" s="9">
        <v>85</v>
      </c>
      <c r="C87" s="31" t="s">
        <v>15</v>
      </c>
      <c r="D87" s="11" t="s">
        <v>347</v>
      </c>
      <c r="E87" s="13" t="s">
        <v>348</v>
      </c>
      <c r="F87" s="11" t="s">
        <v>206</v>
      </c>
      <c r="G87" s="9">
        <v>7</v>
      </c>
      <c r="H87" s="10">
        <f t="shared" si="7"/>
        <v>26.979166666666668</v>
      </c>
      <c r="I87" s="10">
        <v>18.5</v>
      </c>
      <c r="J87" s="10">
        <f t="shared" si="8"/>
        <v>0</v>
      </c>
      <c r="K87" s="10">
        <v>0</v>
      </c>
      <c r="L87" s="10">
        <v>0</v>
      </c>
      <c r="M87" s="10">
        <v>0</v>
      </c>
      <c r="N87" s="10">
        <f t="shared" si="9"/>
        <v>26.979166666666668</v>
      </c>
      <c r="O87" s="9"/>
      <c r="P87" s="14">
        <f t="shared" si="10"/>
        <v>26.979166666666668</v>
      </c>
      <c r="Q87" s="9"/>
      <c r="R87" s="9">
        <v>85</v>
      </c>
      <c r="S87" s="9"/>
    </row>
    <row r="88" spans="1:19" ht="25.5" hidden="1" x14ac:dyDescent="0.25">
      <c r="A88" s="31" t="s">
        <v>14</v>
      </c>
      <c r="B88" s="9">
        <v>86</v>
      </c>
      <c r="C88" s="31" t="s">
        <v>15</v>
      </c>
      <c r="D88" s="11" t="s">
        <v>349</v>
      </c>
      <c r="E88" s="13" t="s">
        <v>350</v>
      </c>
      <c r="F88" s="11" t="s">
        <v>206</v>
      </c>
      <c r="G88" s="9">
        <v>7</v>
      </c>
      <c r="H88" s="10">
        <f t="shared" si="7"/>
        <v>26.979166666666668</v>
      </c>
      <c r="I88" s="10">
        <v>18.5</v>
      </c>
      <c r="J88" s="10">
        <f t="shared" si="8"/>
        <v>0</v>
      </c>
      <c r="K88" s="10">
        <v>0</v>
      </c>
      <c r="L88" s="10">
        <v>0</v>
      </c>
      <c r="M88" s="10">
        <v>0</v>
      </c>
      <c r="N88" s="10">
        <f t="shared" si="9"/>
        <v>26.979166666666668</v>
      </c>
      <c r="O88" s="9"/>
      <c r="P88" s="14">
        <f t="shared" si="10"/>
        <v>26.979166666666668</v>
      </c>
      <c r="Q88" s="9"/>
      <c r="R88" s="9">
        <v>86</v>
      </c>
      <c r="S88" s="9"/>
    </row>
    <row r="89" spans="1:19" ht="25.5" hidden="1" x14ac:dyDescent="0.25">
      <c r="A89" s="31" t="s">
        <v>14</v>
      </c>
      <c r="B89" s="9">
        <v>87</v>
      </c>
      <c r="C89" s="31" t="s">
        <v>15</v>
      </c>
      <c r="D89" s="11" t="s">
        <v>357</v>
      </c>
      <c r="E89" s="13" t="s">
        <v>358</v>
      </c>
      <c r="F89" s="11" t="s">
        <v>206</v>
      </c>
      <c r="G89" s="9">
        <v>7</v>
      </c>
      <c r="H89" s="10">
        <f t="shared" si="7"/>
        <v>26.979166666666668</v>
      </c>
      <c r="I89" s="10">
        <v>18.5</v>
      </c>
      <c r="J89" s="10">
        <f t="shared" si="8"/>
        <v>0</v>
      </c>
      <c r="K89" s="10">
        <v>0</v>
      </c>
      <c r="L89" s="10">
        <v>0</v>
      </c>
      <c r="M89" s="10">
        <v>0</v>
      </c>
      <c r="N89" s="10">
        <f t="shared" si="9"/>
        <v>26.979166666666668</v>
      </c>
      <c r="O89" s="9"/>
      <c r="P89" s="14">
        <f t="shared" si="10"/>
        <v>26.979166666666668</v>
      </c>
      <c r="Q89" s="9"/>
      <c r="R89" s="9">
        <v>87</v>
      </c>
      <c r="S89" s="9"/>
    </row>
    <row r="90" spans="1:19" ht="25.5" hidden="1" x14ac:dyDescent="0.25">
      <c r="A90" s="31" t="s">
        <v>14</v>
      </c>
      <c r="B90" s="9">
        <v>88</v>
      </c>
      <c r="C90" s="31" t="s">
        <v>15</v>
      </c>
      <c r="D90" s="11" t="s">
        <v>319</v>
      </c>
      <c r="E90" s="13" t="s">
        <v>320</v>
      </c>
      <c r="F90" s="11" t="s">
        <v>206</v>
      </c>
      <c r="G90" s="9">
        <v>7</v>
      </c>
      <c r="H90" s="10">
        <f t="shared" si="7"/>
        <v>26.25</v>
      </c>
      <c r="I90" s="10">
        <v>18</v>
      </c>
      <c r="J90" s="10">
        <f t="shared" si="8"/>
        <v>0</v>
      </c>
      <c r="K90" s="10">
        <v>0</v>
      </c>
      <c r="L90" s="10">
        <v>0</v>
      </c>
      <c r="M90" s="10">
        <v>0</v>
      </c>
      <c r="N90" s="10">
        <f t="shared" si="9"/>
        <v>26.25</v>
      </c>
      <c r="O90" s="9"/>
      <c r="P90" s="14">
        <f t="shared" si="10"/>
        <v>26.25</v>
      </c>
      <c r="Q90" s="9"/>
      <c r="R90" s="9">
        <v>88</v>
      </c>
      <c r="S90" s="9"/>
    </row>
    <row r="91" spans="1:19" ht="25.5" hidden="1" x14ac:dyDescent="0.25">
      <c r="A91" s="31" t="s">
        <v>14</v>
      </c>
      <c r="B91" s="9">
        <v>89</v>
      </c>
      <c r="C91" s="31" t="s">
        <v>15</v>
      </c>
      <c r="D91" s="11" t="s">
        <v>355</v>
      </c>
      <c r="E91" s="13" t="s">
        <v>356</v>
      </c>
      <c r="F91" s="11" t="s">
        <v>206</v>
      </c>
      <c r="G91" s="9">
        <v>7</v>
      </c>
      <c r="H91" s="10">
        <f t="shared" si="7"/>
        <v>26.25</v>
      </c>
      <c r="I91" s="10">
        <v>18</v>
      </c>
      <c r="J91" s="10">
        <f t="shared" si="8"/>
        <v>0</v>
      </c>
      <c r="K91" s="10">
        <v>0</v>
      </c>
      <c r="L91" s="10">
        <v>0</v>
      </c>
      <c r="M91" s="10">
        <v>0</v>
      </c>
      <c r="N91" s="10">
        <f t="shared" si="9"/>
        <v>26.25</v>
      </c>
      <c r="O91" s="9"/>
      <c r="P91" s="14">
        <f t="shared" si="10"/>
        <v>26.25</v>
      </c>
      <c r="Q91" s="9"/>
      <c r="R91" s="9">
        <v>89</v>
      </c>
      <c r="S91" s="9"/>
    </row>
    <row r="92" spans="1:19" ht="25.5" hidden="1" x14ac:dyDescent="0.25">
      <c r="A92" s="31" t="s">
        <v>14</v>
      </c>
      <c r="B92" s="9">
        <v>90</v>
      </c>
      <c r="C92" s="31" t="s">
        <v>15</v>
      </c>
      <c r="D92" s="11" t="s">
        <v>327</v>
      </c>
      <c r="E92" s="13" t="s">
        <v>328</v>
      </c>
      <c r="F92" s="11" t="s">
        <v>206</v>
      </c>
      <c r="G92" s="9">
        <v>7</v>
      </c>
      <c r="H92" s="10">
        <f t="shared" si="7"/>
        <v>25.520833333333332</v>
      </c>
      <c r="I92" s="10">
        <v>17.5</v>
      </c>
      <c r="J92" s="10">
        <f t="shared" si="8"/>
        <v>0</v>
      </c>
      <c r="K92" s="10">
        <v>0</v>
      </c>
      <c r="L92" s="10">
        <v>0</v>
      </c>
      <c r="M92" s="10">
        <v>0</v>
      </c>
      <c r="N92" s="10">
        <f t="shared" si="9"/>
        <v>25.520833333333332</v>
      </c>
      <c r="O92" s="9"/>
      <c r="P92" s="14">
        <f t="shared" si="10"/>
        <v>25.520833333333332</v>
      </c>
      <c r="Q92" s="9"/>
      <c r="R92" s="9">
        <v>90</v>
      </c>
      <c r="S92" s="9"/>
    </row>
    <row r="93" spans="1:19" ht="25.5" hidden="1" x14ac:dyDescent="0.25">
      <c r="A93" s="31" t="s">
        <v>14</v>
      </c>
      <c r="B93" s="9">
        <v>91</v>
      </c>
      <c r="C93" s="31" t="s">
        <v>15</v>
      </c>
      <c r="D93" s="11" t="s">
        <v>335</v>
      </c>
      <c r="E93" s="13" t="s">
        <v>336</v>
      </c>
      <c r="F93" s="11" t="s">
        <v>206</v>
      </c>
      <c r="G93" s="9">
        <v>7</v>
      </c>
      <c r="H93" s="10">
        <f t="shared" si="7"/>
        <v>25.520833333333332</v>
      </c>
      <c r="I93" s="10">
        <v>17.5</v>
      </c>
      <c r="J93" s="10">
        <f t="shared" si="8"/>
        <v>0</v>
      </c>
      <c r="K93" s="10">
        <v>0</v>
      </c>
      <c r="L93" s="10">
        <v>0</v>
      </c>
      <c r="M93" s="10">
        <v>0</v>
      </c>
      <c r="N93" s="10">
        <f t="shared" si="9"/>
        <v>25.520833333333332</v>
      </c>
      <c r="O93" s="9"/>
      <c r="P93" s="14">
        <f t="shared" si="10"/>
        <v>25.520833333333332</v>
      </c>
      <c r="Q93" s="9"/>
      <c r="R93" s="9">
        <v>91</v>
      </c>
      <c r="S93" s="9"/>
    </row>
    <row r="94" spans="1:19" ht="25.5" hidden="1" x14ac:dyDescent="0.25">
      <c r="A94" s="31" t="s">
        <v>14</v>
      </c>
      <c r="B94" s="9">
        <v>92</v>
      </c>
      <c r="C94" s="31" t="s">
        <v>15</v>
      </c>
      <c r="D94" s="11" t="s">
        <v>337</v>
      </c>
      <c r="E94" s="13" t="s">
        <v>338</v>
      </c>
      <c r="F94" s="11" t="s">
        <v>206</v>
      </c>
      <c r="G94" s="9">
        <v>7</v>
      </c>
      <c r="H94" s="10">
        <f t="shared" si="7"/>
        <v>25.520833333333332</v>
      </c>
      <c r="I94" s="10">
        <v>17.5</v>
      </c>
      <c r="J94" s="10">
        <f t="shared" si="8"/>
        <v>0</v>
      </c>
      <c r="K94" s="10">
        <v>0</v>
      </c>
      <c r="L94" s="10">
        <v>0</v>
      </c>
      <c r="M94" s="10">
        <v>0</v>
      </c>
      <c r="N94" s="10">
        <f t="shared" si="9"/>
        <v>25.520833333333332</v>
      </c>
      <c r="O94" s="9"/>
      <c r="P94" s="14">
        <f t="shared" si="10"/>
        <v>25.520833333333332</v>
      </c>
      <c r="Q94" s="9"/>
      <c r="R94" s="9">
        <v>92</v>
      </c>
      <c r="S94" s="9"/>
    </row>
    <row r="95" spans="1:19" ht="25.5" hidden="1" x14ac:dyDescent="0.25">
      <c r="A95" s="31" t="s">
        <v>14</v>
      </c>
      <c r="B95" s="9">
        <v>93</v>
      </c>
      <c r="C95" s="31" t="s">
        <v>15</v>
      </c>
      <c r="D95" s="11" t="s">
        <v>291</v>
      </c>
      <c r="E95" s="13" t="s">
        <v>292</v>
      </c>
      <c r="F95" s="11" t="s">
        <v>206</v>
      </c>
      <c r="G95" s="9">
        <v>7</v>
      </c>
      <c r="H95" s="10">
        <f t="shared" si="7"/>
        <v>24.0625</v>
      </c>
      <c r="I95" s="10">
        <v>16.5</v>
      </c>
      <c r="J95" s="10">
        <f t="shared" si="8"/>
        <v>0</v>
      </c>
      <c r="K95" s="10">
        <v>0</v>
      </c>
      <c r="L95" s="10">
        <v>0</v>
      </c>
      <c r="M95" s="10">
        <v>0</v>
      </c>
      <c r="N95" s="10">
        <f t="shared" si="9"/>
        <v>24.0625</v>
      </c>
      <c r="O95" s="9"/>
      <c r="P95" s="14">
        <f t="shared" si="10"/>
        <v>24.0625</v>
      </c>
      <c r="Q95" s="9"/>
      <c r="R95" s="9">
        <v>93</v>
      </c>
      <c r="S95" s="11"/>
    </row>
    <row r="96" spans="1:19" ht="25.5" hidden="1" x14ac:dyDescent="0.25">
      <c r="A96" s="31" t="s">
        <v>14</v>
      </c>
      <c r="B96" s="9">
        <v>94</v>
      </c>
      <c r="C96" s="31" t="s">
        <v>15</v>
      </c>
      <c r="D96" s="11" t="s">
        <v>313</v>
      </c>
      <c r="E96" s="13" t="s">
        <v>314</v>
      </c>
      <c r="F96" s="11" t="s">
        <v>206</v>
      </c>
      <c r="G96" s="9">
        <v>7</v>
      </c>
      <c r="H96" s="10">
        <f t="shared" si="7"/>
        <v>24.0625</v>
      </c>
      <c r="I96" s="10">
        <v>16.5</v>
      </c>
      <c r="J96" s="10">
        <f t="shared" si="8"/>
        <v>0</v>
      </c>
      <c r="K96" s="10">
        <v>0</v>
      </c>
      <c r="L96" s="10">
        <v>0</v>
      </c>
      <c r="M96" s="10">
        <v>0</v>
      </c>
      <c r="N96" s="10">
        <f t="shared" si="9"/>
        <v>24.0625</v>
      </c>
      <c r="O96" s="9"/>
      <c r="P96" s="14">
        <f t="shared" si="10"/>
        <v>24.0625</v>
      </c>
      <c r="Q96" s="9"/>
      <c r="R96" s="9">
        <v>94</v>
      </c>
      <c r="S96" s="9"/>
    </row>
    <row r="97" spans="1:19" ht="25.5" hidden="1" x14ac:dyDescent="0.25">
      <c r="A97" s="31" t="s">
        <v>14</v>
      </c>
      <c r="B97" s="9">
        <v>95</v>
      </c>
      <c r="C97" s="31" t="s">
        <v>15</v>
      </c>
      <c r="D97" s="11" t="s">
        <v>321</v>
      </c>
      <c r="E97" s="13" t="s">
        <v>322</v>
      </c>
      <c r="F97" s="11" t="s">
        <v>206</v>
      </c>
      <c r="G97" s="9">
        <v>7</v>
      </c>
      <c r="H97" s="10">
        <f t="shared" si="7"/>
        <v>24.0625</v>
      </c>
      <c r="I97" s="10">
        <v>16.5</v>
      </c>
      <c r="J97" s="10">
        <f t="shared" si="8"/>
        <v>0</v>
      </c>
      <c r="K97" s="10">
        <v>0</v>
      </c>
      <c r="L97" s="10">
        <v>0</v>
      </c>
      <c r="M97" s="10">
        <v>0</v>
      </c>
      <c r="N97" s="10">
        <f t="shared" si="9"/>
        <v>24.0625</v>
      </c>
      <c r="O97" s="9"/>
      <c r="P97" s="14">
        <f t="shared" si="10"/>
        <v>24.0625</v>
      </c>
      <c r="Q97" s="9"/>
      <c r="R97" s="9">
        <v>95</v>
      </c>
      <c r="S97" s="9"/>
    </row>
    <row r="98" spans="1:19" ht="25.5" hidden="1" x14ac:dyDescent="0.25">
      <c r="A98" s="31" t="s">
        <v>14</v>
      </c>
      <c r="B98" s="9">
        <v>96</v>
      </c>
      <c r="C98" s="31" t="s">
        <v>15</v>
      </c>
      <c r="D98" s="11" t="s">
        <v>331</v>
      </c>
      <c r="E98" s="13" t="s">
        <v>332</v>
      </c>
      <c r="F98" s="11" t="s">
        <v>206</v>
      </c>
      <c r="G98" s="9">
        <v>7</v>
      </c>
      <c r="H98" s="10">
        <f t="shared" si="7"/>
        <v>23.333333333333332</v>
      </c>
      <c r="I98" s="10">
        <v>16</v>
      </c>
      <c r="J98" s="10">
        <f t="shared" si="8"/>
        <v>0</v>
      </c>
      <c r="K98" s="10">
        <v>0</v>
      </c>
      <c r="L98" s="10">
        <v>0</v>
      </c>
      <c r="M98" s="10">
        <v>0</v>
      </c>
      <c r="N98" s="10">
        <f t="shared" si="9"/>
        <v>23.333333333333332</v>
      </c>
      <c r="O98" s="9"/>
      <c r="P98" s="14">
        <f t="shared" si="10"/>
        <v>23.333333333333332</v>
      </c>
      <c r="Q98" s="9"/>
      <c r="R98" s="9">
        <v>96</v>
      </c>
      <c r="S98" s="9"/>
    </row>
    <row r="99" spans="1:19" ht="76.5" hidden="1" x14ac:dyDescent="0.25">
      <c r="A99" s="12" t="s">
        <v>14</v>
      </c>
      <c r="B99" s="9">
        <v>97</v>
      </c>
      <c r="C99" s="12" t="s">
        <v>15</v>
      </c>
      <c r="D99" s="13" t="s">
        <v>144</v>
      </c>
      <c r="E99" s="13" t="s">
        <v>145</v>
      </c>
      <c r="F99" s="29" t="s">
        <v>109</v>
      </c>
      <c r="G99" s="13" t="s">
        <v>143</v>
      </c>
      <c r="H99" s="30">
        <f>35*I:I/29.5</f>
        <v>21.35593220338983</v>
      </c>
      <c r="I99" s="13">
        <v>18</v>
      </c>
      <c r="J99" s="30">
        <f>30*K:K/14</f>
        <v>0</v>
      </c>
      <c r="K99" s="30">
        <v>0</v>
      </c>
      <c r="L99" s="30">
        <v>0</v>
      </c>
      <c r="M99" s="30">
        <v>0</v>
      </c>
      <c r="N99" s="10">
        <f t="shared" si="9"/>
        <v>21.35593220338983</v>
      </c>
      <c r="O99" s="9"/>
      <c r="P99" s="14">
        <f t="shared" si="10"/>
        <v>21.35593220338983</v>
      </c>
      <c r="Q99" s="9"/>
      <c r="R99" s="9">
        <v>97</v>
      </c>
      <c r="S99" s="11"/>
    </row>
    <row r="100" spans="1:19" ht="25.5" hidden="1" x14ac:dyDescent="0.25">
      <c r="A100" s="31" t="s">
        <v>14</v>
      </c>
      <c r="B100" s="9">
        <v>98</v>
      </c>
      <c r="C100" s="31" t="s">
        <v>15</v>
      </c>
      <c r="D100" s="11" t="s">
        <v>345</v>
      </c>
      <c r="E100" s="13" t="s">
        <v>346</v>
      </c>
      <c r="F100" s="11" t="s">
        <v>206</v>
      </c>
      <c r="G100" s="9">
        <v>7</v>
      </c>
      <c r="H100" s="10">
        <f>35*I:I/24</f>
        <v>20.416666666666668</v>
      </c>
      <c r="I100" s="10">
        <v>14</v>
      </c>
      <c r="J100" s="10">
        <f>30*K:K/20</f>
        <v>0</v>
      </c>
      <c r="K100" s="10">
        <v>0</v>
      </c>
      <c r="L100" s="10">
        <v>0</v>
      </c>
      <c r="M100" s="10">
        <v>0</v>
      </c>
      <c r="N100" s="10">
        <f t="shared" si="9"/>
        <v>20.416666666666668</v>
      </c>
      <c r="O100" s="9"/>
      <c r="P100" s="14">
        <f t="shared" si="10"/>
        <v>20.416666666666668</v>
      </c>
      <c r="Q100" s="9"/>
      <c r="R100" s="9">
        <v>98</v>
      </c>
      <c r="S100" s="9"/>
    </row>
    <row r="101" spans="1:19" ht="51" hidden="1" x14ac:dyDescent="0.25">
      <c r="A101" s="12" t="s">
        <v>14</v>
      </c>
      <c r="B101" s="9">
        <v>99</v>
      </c>
      <c r="C101" s="12" t="s">
        <v>15</v>
      </c>
      <c r="D101" s="11" t="s">
        <v>450</v>
      </c>
      <c r="E101" s="13" t="s">
        <v>451</v>
      </c>
      <c r="F101" s="11" t="s">
        <v>442</v>
      </c>
      <c r="G101" s="9">
        <v>7</v>
      </c>
      <c r="H101" s="10">
        <f>35*I:I/20.3</f>
        <v>13.793103448275861</v>
      </c>
      <c r="I101" s="10">
        <v>8</v>
      </c>
      <c r="J101" s="10">
        <v>0</v>
      </c>
      <c r="K101" s="10">
        <v>0</v>
      </c>
      <c r="L101" s="10">
        <v>0</v>
      </c>
      <c r="M101" s="10">
        <v>0</v>
      </c>
      <c r="N101" s="10">
        <v>13.79</v>
      </c>
      <c r="O101" s="26"/>
      <c r="P101" s="27">
        <v>13.79</v>
      </c>
      <c r="Q101" s="9"/>
      <c r="R101" s="9">
        <v>99</v>
      </c>
      <c r="S101" s="11" t="s">
        <v>443</v>
      </c>
    </row>
    <row r="102" spans="1:19" ht="89.25" hidden="1" x14ac:dyDescent="0.25">
      <c r="A102" s="12" t="s">
        <v>14</v>
      </c>
      <c r="B102" s="9">
        <v>100</v>
      </c>
      <c r="C102" s="12" t="s">
        <v>15</v>
      </c>
      <c r="D102" s="11" t="s">
        <v>416</v>
      </c>
      <c r="E102" s="13" t="s">
        <v>417</v>
      </c>
      <c r="F102" s="12" t="s">
        <v>389</v>
      </c>
      <c r="G102" s="9" t="s">
        <v>143</v>
      </c>
      <c r="H102" s="10">
        <f>35*I:I/20.2</f>
        <v>11.782178217821782</v>
      </c>
      <c r="I102" s="10">
        <v>6.8</v>
      </c>
      <c r="J102" s="10">
        <f>30*K:K/22</f>
        <v>0</v>
      </c>
      <c r="K102" s="10">
        <v>0</v>
      </c>
      <c r="L102" s="10">
        <v>0</v>
      </c>
      <c r="M102" s="10">
        <v>0</v>
      </c>
      <c r="N102" s="10">
        <f>SUM(H:H+J:J+L:L)</f>
        <v>11.782178217821782</v>
      </c>
      <c r="O102" s="9"/>
      <c r="P102" s="14">
        <f>N:N</f>
        <v>11.782178217821782</v>
      </c>
      <c r="Q102" s="9"/>
      <c r="R102" s="9">
        <v>100</v>
      </c>
      <c r="S102" s="11" t="s">
        <v>390</v>
      </c>
    </row>
    <row r="103" spans="1:19" ht="89.25" hidden="1" x14ac:dyDescent="0.25">
      <c r="A103" s="12" t="s">
        <v>14</v>
      </c>
      <c r="B103" s="9">
        <v>101</v>
      </c>
      <c r="C103" s="12" t="s">
        <v>15</v>
      </c>
      <c r="D103" s="11" t="s">
        <v>414</v>
      </c>
      <c r="E103" s="13" t="s">
        <v>415</v>
      </c>
      <c r="F103" s="12" t="s">
        <v>389</v>
      </c>
      <c r="G103" s="9" t="s">
        <v>143</v>
      </c>
      <c r="H103" s="10">
        <f>35*I:I/20.2</f>
        <v>11.08910891089109</v>
      </c>
      <c r="I103" s="10">
        <v>6.4</v>
      </c>
      <c r="J103" s="10">
        <f>30*K:K/22</f>
        <v>0</v>
      </c>
      <c r="K103" s="10">
        <v>0</v>
      </c>
      <c r="L103" s="10">
        <v>0</v>
      </c>
      <c r="M103" s="10">
        <v>0</v>
      </c>
      <c r="N103" s="10">
        <f>SUM(H:H+J:J+L:L)</f>
        <v>11.08910891089109</v>
      </c>
      <c r="O103" s="9"/>
      <c r="P103" s="14">
        <f>N:N</f>
        <v>11.08910891089109</v>
      </c>
      <c r="Q103" s="9"/>
      <c r="R103" s="9">
        <v>101</v>
      </c>
      <c r="S103" s="11" t="s">
        <v>390</v>
      </c>
    </row>
  </sheetData>
  <autoFilter ref="A1:S103">
    <filterColumn colId="5">
      <filters>
        <filter val="Муниципальное автономное образовательное учреждение &quot;Средняя общеобразовательная школа с.Большой Мелик Балашовского района Саратовской области&quot;"/>
      </filters>
    </filterColumn>
  </autoFilter>
  <sortState ref="A3:S103">
    <sortCondition descending="1" ref="P3:P103"/>
  </sortState>
  <mergeCells count="16">
    <mergeCell ref="F1:F2"/>
    <mergeCell ref="A1:A2"/>
    <mergeCell ref="B1:B2"/>
    <mergeCell ref="C1:C2"/>
    <mergeCell ref="D1:D2"/>
    <mergeCell ref="E1:E2"/>
    <mergeCell ref="Q1:Q2"/>
    <mergeCell ref="R1:R2"/>
    <mergeCell ref="S1:S2"/>
    <mergeCell ref="G1:G2"/>
    <mergeCell ref="I1:I2"/>
    <mergeCell ref="N1:N2"/>
    <mergeCell ref="O1:O2"/>
    <mergeCell ref="P1:P2"/>
    <mergeCell ref="K1:K2"/>
    <mergeCell ref="M1:M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3"/>
  <sheetViews>
    <sheetView tabSelected="1" zoomScale="78" zoomScaleNormal="78" workbookViewId="0">
      <selection activeCell="F1" sqref="F1:F2"/>
    </sheetView>
  </sheetViews>
  <sheetFormatPr defaultRowHeight="15" x14ac:dyDescent="0.25"/>
  <cols>
    <col min="1" max="1" width="15.85546875" customWidth="1"/>
    <col min="3" max="3" width="14.5703125" customWidth="1"/>
    <col min="4" max="4" width="19.5703125" customWidth="1"/>
    <col min="5" max="5" width="28.140625" customWidth="1"/>
    <col min="6" max="6" width="22.28515625" customWidth="1"/>
    <col min="14" max="14" width="9.5703125" bestFit="1" customWidth="1"/>
    <col min="15" max="15" width="14.140625" customWidth="1"/>
    <col min="16" max="16" width="12" customWidth="1"/>
    <col min="17" max="17" width="14.85546875" customWidth="1"/>
    <col min="18" max="18" width="16.85546875" customWidth="1"/>
    <col min="19" max="19" width="38" customWidth="1"/>
  </cols>
  <sheetData>
    <row r="1" spans="1:19" ht="15" customHeight="1" x14ac:dyDescent="0.25">
      <c r="A1" s="46" t="s">
        <v>0</v>
      </c>
      <c r="B1" s="46" t="s">
        <v>1</v>
      </c>
      <c r="C1" s="46" t="s">
        <v>2</v>
      </c>
      <c r="D1" s="49" t="s">
        <v>3</v>
      </c>
      <c r="E1" s="46" t="s">
        <v>4</v>
      </c>
      <c r="F1" s="46" t="s">
        <v>5</v>
      </c>
      <c r="G1" s="46" t="s">
        <v>6</v>
      </c>
      <c r="H1" s="2"/>
      <c r="I1" s="49" t="s">
        <v>13</v>
      </c>
      <c r="J1" s="4"/>
      <c r="K1" s="51" t="s">
        <v>17</v>
      </c>
      <c r="L1" s="6"/>
      <c r="M1" s="51" t="s">
        <v>16</v>
      </c>
      <c r="N1" s="46" t="s">
        <v>7</v>
      </c>
      <c r="O1" s="46" t="s">
        <v>8</v>
      </c>
      <c r="P1" s="46" t="s">
        <v>9</v>
      </c>
      <c r="Q1" s="46" t="s">
        <v>10</v>
      </c>
      <c r="R1" s="46" t="s">
        <v>11</v>
      </c>
      <c r="S1" s="46" t="s">
        <v>12</v>
      </c>
    </row>
    <row r="2" spans="1:19" ht="68.25" hidden="1" customHeight="1" x14ac:dyDescent="0.25">
      <c r="A2" s="48"/>
      <c r="B2" s="48"/>
      <c r="C2" s="48"/>
      <c r="D2" s="52"/>
      <c r="E2" s="48"/>
      <c r="F2" s="48"/>
      <c r="G2" s="48"/>
      <c r="H2" s="7"/>
      <c r="I2" s="52"/>
      <c r="J2" s="8"/>
      <c r="K2" s="51"/>
      <c r="L2" s="6"/>
      <c r="M2" s="51"/>
      <c r="N2" s="48"/>
      <c r="O2" s="48"/>
      <c r="P2" s="48"/>
      <c r="Q2" s="48"/>
      <c r="R2" s="48"/>
      <c r="S2" s="48"/>
    </row>
    <row r="3" spans="1:19" ht="76.5" hidden="1" x14ac:dyDescent="0.25">
      <c r="A3" s="12" t="s">
        <v>14</v>
      </c>
      <c r="B3" s="9">
        <v>1</v>
      </c>
      <c r="C3" s="12" t="s">
        <v>15</v>
      </c>
      <c r="D3" s="11" t="s">
        <v>115</v>
      </c>
      <c r="E3" s="13" t="s">
        <v>116</v>
      </c>
      <c r="F3" s="29" t="s">
        <v>109</v>
      </c>
      <c r="G3" s="9" t="s">
        <v>112</v>
      </c>
      <c r="H3" s="10">
        <f>35*I:I/19.2</f>
        <v>35</v>
      </c>
      <c r="I3" s="9">
        <v>19.2</v>
      </c>
      <c r="J3" s="10">
        <f>30*K:K/26</f>
        <v>30</v>
      </c>
      <c r="K3" s="9">
        <v>26</v>
      </c>
      <c r="L3" s="10">
        <f>35*45.41/M:M</f>
        <v>35</v>
      </c>
      <c r="M3" s="10">
        <v>45.41</v>
      </c>
      <c r="N3" s="10">
        <f>SUM(H:H+J:J+L:L)</f>
        <v>100</v>
      </c>
      <c r="O3" s="9"/>
      <c r="P3" s="10">
        <f>N:N</f>
        <v>100</v>
      </c>
      <c r="Q3" s="9" t="s">
        <v>456</v>
      </c>
      <c r="R3" s="9">
        <v>1</v>
      </c>
      <c r="S3" s="13"/>
    </row>
    <row r="4" spans="1:19" ht="89.25" hidden="1" x14ac:dyDescent="0.25">
      <c r="A4" s="12" t="s">
        <v>14</v>
      </c>
      <c r="B4" s="13">
        <v>2</v>
      </c>
      <c r="C4" s="12" t="s">
        <v>15</v>
      </c>
      <c r="D4" s="11" t="s">
        <v>399</v>
      </c>
      <c r="E4" s="13" t="s">
        <v>400</v>
      </c>
      <c r="F4" s="11" t="s">
        <v>389</v>
      </c>
      <c r="G4" s="13" t="s">
        <v>112</v>
      </c>
      <c r="H4" s="30">
        <f>35*I:I/14.5</f>
        <v>35</v>
      </c>
      <c r="I4" s="30">
        <v>14.5</v>
      </c>
      <c r="J4" s="30">
        <f>30*K:K/22</f>
        <v>30</v>
      </c>
      <c r="K4" s="30">
        <v>22</v>
      </c>
      <c r="L4" s="30">
        <f>35*50/M:M</f>
        <v>35</v>
      </c>
      <c r="M4" s="30">
        <v>50</v>
      </c>
      <c r="N4" s="30">
        <f>SUM(H:H+J:J+L:L)</f>
        <v>100</v>
      </c>
      <c r="O4" s="13"/>
      <c r="P4" s="38">
        <f>N:N</f>
        <v>100</v>
      </c>
      <c r="Q4" s="9" t="s">
        <v>456</v>
      </c>
      <c r="R4" s="13">
        <v>2</v>
      </c>
      <c r="S4" s="13" t="s">
        <v>390</v>
      </c>
    </row>
    <row r="5" spans="1:19" ht="76.5" hidden="1" x14ac:dyDescent="0.25">
      <c r="A5" s="12" t="s">
        <v>14</v>
      </c>
      <c r="B5" s="9">
        <v>3</v>
      </c>
      <c r="C5" s="12" t="s">
        <v>15</v>
      </c>
      <c r="D5" s="11" t="s">
        <v>427</v>
      </c>
      <c r="E5" s="13" t="s">
        <v>428</v>
      </c>
      <c r="F5" s="12" t="s">
        <v>426</v>
      </c>
      <c r="G5" s="9">
        <v>8</v>
      </c>
      <c r="H5" s="10">
        <v>35</v>
      </c>
      <c r="I5" s="10">
        <v>13.5</v>
      </c>
      <c r="J5" s="10">
        <v>30</v>
      </c>
      <c r="K5" s="10">
        <v>8</v>
      </c>
      <c r="L5" s="10">
        <v>35</v>
      </c>
      <c r="M5" s="10">
        <v>120</v>
      </c>
      <c r="N5" s="10">
        <v>100</v>
      </c>
      <c r="O5" s="9"/>
      <c r="P5" s="10">
        <v>100</v>
      </c>
      <c r="Q5" s="9" t="s">
        <v>456</v>
      </c>
      <c r="R5" s="9">
        <v>3</v>
      </c>
      <c r="S5" s="13" t="s">
        <v>429</v>
      </c>
    </row>
    <row r="6" spans="1:19" ht="63.75" hidden="1" x14ac:dyDescent="0.25">
      <c r="A6" s="12" t="s">
        <v>14</v>
      </c>
      <c r="B6" s="13">
        <v>4</v>
      </c>
      <c r="C6" s="12" t="s">
        <v>15</v>
      </c>
      <c r="D6" s="11" t="s">
        <v>436</v>
      </c>
      <c r="E6" s="13" t="s">
        <v>437</v>
      </c>
      <c r="F6" s="11" t="s">
        <v>434</v>
      </c>
      <c r="G6" s="9">
        <v>8</v>
      </c>
      <c r="H6" s="10">
        <v>35</v>
      </c>
      <c r="I6" s="10">
        <v>11.5</v>
      </c>
      <c r="J6" s="10">
        <v>30</v>
      </c>
      <c r="K6" s="10">
        <v>12</v>
      </c>
      <c r="L6" s="10">
        <v>35</v>
      </c>
      <c r="M6" s="10">
        <v>96</v>
      </c>
      <c r="N6" s="10">
        <v>100</v>
      </c>
      <c r="O6" s="25"/>
      <c r="P6" s="10">
        <v>100</v>
      </c>
      <c r="Q6" s="9" t="s">
        <v>456</v>
      </c>
      <c r="R6" s="13">
        <v>4</v>
      </c>
      <c r="S6" s="11" t="s">
        <v>435</v>
      </c>
    </row>
    <row r="7" spans="1:19" ht="89.25" hidden="1" x14ac:dyDescent="0.25">
      <c r="A7" s="12" t="s">
        <v>14</v>
      </c>
      <c r="B7" s="9">
        <v>5</v>
      </c>
      <c r="C7" s="12" t="s">
        <v>15</v>
      </c>
      <c r="D7" s="11" t="s">
        <v>452</v>
      </c>
      <c r="E7" s="13" t="s">
        <v>453</v>
      </c>
      <c r="F7" s="11" t="s">
        <v>454</v>
      </c>
      <c r="G7" s="9">
        <v>8</v>
      </c>
      <c r="H7" s="10">
        <v>35</v>
      </c>
      <c r="I7" s="10">
        <v>11.2</v>
      </c>
      <c r="J7" s="10">
        <v>30</v>
      </c>
      <c r="K7" s="10">
        <v>8</v>
      </c>
      <c r="L7" s="10">
        <v>35</v>
      </c>
      <c r="M7" s="10">
        <v>0.47</v>
      </c>
      <c r="N7" s="10">
        <v>100</v>
      </c>
      <c r="O7" s="9"/>
      <c r="P7" s="10">
        <v>100</v>
      </c>
      <c r="Q7" s="9" t="s">
        <v>456</v>
      </c>
      <c r="R7" s="9">
        <v>5</v>
      </c>
      <c r="S7" s="13" t="s">
        <v>455</v>
      </c>
    </row>
    <row r="8" spans="1:19" ht="89.25" hidden="1" x14ac:dyDescent="0.25">
      <c r="A8" s="12" t="s">
        <v>14</v>
      </c>
      <c r="B8" s="13">
        <v>6</v>
      </c>
      <c r="C8" s="12" t="s">
        <v>15</v>
      </c>
      <c r="D8" s="11" t="s">
        <v>27</v>
      </c>
      <c r="E8" s="13" t="s">
        <v>28</v>
      </c>
      <c r="F8" s="11" t="s">
        <v>20</v>
      </c>
      <c r="G8" s="9" t="s">
        <v>29</v>
      </c>
      <c r="H8" s="10">
        <f>35*I:I/29</f>
        <v>33.793103448275865</v>
      </c>
      <c r="I8" s="9">
        <v>28</v>
      </c>
      <c r="J8" s="10">
        <f>30*K:K/30</f>
        <v>30</v>
      </c>
      <c r="K8" s="9">
        <v>30</v>
      </c>
      <c r="L8" s="10">
        <f>35*27.54/M:M</f>
        <v>35</v>
      </c>
      <c r="M8" s="10">
        <v>27.54</v>
      </c>
      <c r="N8" s="10">
        <f t="shared" ref="N8:N38" si="0">SUM(H:H+J:J+L:L)</f>
        <v>98.793103448275872</v>
      </c>
      <c r="O8" s="9"/>
      <c r="P8" s="10">
        <f t="shared" ref="P8:P38" si="1">N:N</f>
        <v>98.793103448275872</v>
      </c>
      <c r="Q8" s="9" t="s">
        <v>456</v>
      </c>
      <c r="R8" s="13">
        <v>6</v>
      </c>
      <c r="S8" s="11" t="s">
        <v>23</v>
      </c>
    </row>
    <row r="9" spans="1:19" ht="102" x14ac:dyDescent="0.25">
      <c r="A9" s="12" t="s">
        <v>14</v>
      </c>
      <c r="B9" s="9">
        <v>7</v>
      </c>
      <c r="C9" s="12" t="s">
        <v>15</v>
      </c>
      <c r="D9" s="11"/>
      <c r="E9" s="9" t="s">
        <v>424</v>
      </c>
      <c r="F9" s="11" t="s">
        <v>419</v>
      </c>
      <c r="G9" s="9">
        <v>8</v>
      </c>
      <c r="H9" s="10">
        <f>35*I:I/18.4</f>
        <v>35</v>
      </c>
      <c r="I9" s="10">
        <v>18.399999999999999</v>
      </c>
      <c r="J9" s="10">
        <f>30*K:K/20</f>
        <v>30</v>
      </c>
      <c r="K9" s="10">
        <v>20</v>
      </c>
      <c r="L9" s="10">
        <f>35*47.84/M:M</f>
        <v>32.645739910313907</v>
      </c>
      <c r="M9" s="10">
        <v>51.29</v>
      </c>
      <c r="N9" s="10">
        <f t="shared" si="0"/>
        <v>97.645739910313907</v>
      </c>
      <c r="O9" s="9"/>
      <c r="P9" s="10">
        <f t="shared" si="1"/>
        <v>97.645739910313907</v>
      </c>
      <c r="Q9" s="9" t="s">
        <v>456</v>
      </c>
      <c r="R9" s="9">
        <v>7</v>
      </c>
      <c r="S9" s="11" t="s">
        <v>420</v>
      </c>
    </row>
    <row r="10" spans="1:19" ht="76.5" hidden="1" x14ac:dyDescent="0.25">
      <c r="A10" s="29" t="s">
        <v>14</v>
      </c>
      <c r="B10" s="13">
        <v>8</v>
      </c>
      <c r="C10" s="29" t="s">
        <v>15</v>
      </c>
      <c r="D10" s="11" t="s">
        <v>161</v>
      </c>
      <c r="E10" s="23" t="s">
        <v>162</v>
      </c>
      <c r="F10" s="17" t="s">
        <v>146</v>
      </c>
      <c r="G10" s="23" t="s">
        <v>78</v>
      </c>
      <c r="H10" s="24">
        <f>35*I:I/12</f>
        <v>32.083333333333336</v>
      </c>
      <c r="I10" s="9">
        <v>11</v>
      </c>
      <c r="J10" s="10">
        <f>30*K:K/12</f>
        <v>30</v>
      </c>
      <c r="K10" s="9">
        <v>12</v>
      </c>
      <c r="L10" s="10">
        <f>35*68.8/M:M</f>
        <v>34.647482014388487</v>
      </c>
      <c r="M10" s="10">
        <v>69.5</v>
      </c>
      <c r="N10" s="10">
        <f t="shared" si="0"/>
        <v>96.73081534772183</v>
      </c>
      <c r="O10" s="9"/>
      <c r="P10" s="10">
        <f t="shared" si="1"/>
        <v>96.73081534772183</v>
      </c>
      <c r="Q10" s="9" t="s">
        <v>456</v>
      </c>
      <c r="R10" s="13">
        <v>8</v>
      </c>
      <c r="S10" s="11" t="s">
        <v>148</v>
      </c>
    </row>
    <row r="11" spans="1:19" ht="25.5" hidden="1" x14ac:dyDescent="0.25">
      <c r="A11" s="31" t="s">
        <v>14</v>
      </c>
      <c r="B11" s="9">
        <v>9</v>
      </c>
      <c r="C11" s="31" t="s">
        <v>15</v>
      </c>
      <c r="D11" s="11" t="s">
        <v>263</v>
      </c>
      <c r="E11" s="13" t="s">
        <v>264</v>
      </c>
      <c r="F11" s="11" t="s">
        <v>206</v>
      </c>
      <c r="G11" s="9">
        <v>8</v>
      </c>
      <c r="H11" s="22">
        <f>35*I:I/26</f>
        <v>30.96153846153846</v>
      </c>
      <c r="I11" s="22">
        <v>23</v>
      </c>
      <c r="J11" s="22">
        <f>30*K:K/28</f>
        <v>30</v>
      </c>
      <c r="K11" s="22">
        <v>28</v>
      </c>
      <c r="L11" s="22">
        <f>35*26.89/M:M</f>
        <v>35</v>
      </c>
      <c r="M11" s="22">
        <v>26.89</v>
      </c>
      <c r="N11" s="22">
        <f t="shared" si="0"/>
        <v>95.961538461538453</v>
      </c>
      <c r="O11" s="1"/>
      <c r="P11" s="22">
        <f t="shared" si="1"/>
        <v>95.961538461538453</v>
      </c>
      <c r="Q11" s="9" t="s">
        <v>456</v>
      </c>
      <c r="R11" s="9">
        <v>9</v>
      </c>
      <c r="S11" s="9"/>
    </row>
    <row r="12" spans="1:19" ht="114.75" hidden="1" x14ac:dyDescent="0.25">
      <c r="A12" s="12" t="s">
        <v>14</v>
      </c>
      <c r="B12" s="13">
        <v>10</v>
      </c>
      <c r="C12" s="12" t="s">
        <v>15</v>
      </c>
      <c r="D12" s="11" t="s">
        <v>103</v>
      </c>
      <c r="E12" s="13" t="s">
        <v>104</v>
      </c>
      <c r="F12" s="11" t="s">
        <v>87</v>
      </c>
      <c r="G12" s="9">
        <v>8</v>
      </c>
      <c r="H12" s="10">
        <f>35*I:I/24</f>
        <v>31.354166666666668</v>
      </c>
      <c r="I12" s="9">
        <v>21.5</v>
      </c>
      <c r="J12" s="10">
        <f>30*K:K/30</f>
        <v>30</v>
      </c>
      <c r="K12" s="9">
        <v>30</v>
      </c>
      <c r="L12" s="10">
        <f>35*38.39/M:M</f>
        <v>33.283378746594011</v>
      </c>
      <c r="M12" s="10">
        <v>40.369999999999997</v>
      </c>
      <c r="N12" s="10">
        <f t="shared" si="0"/>
        <v>94.637545413260682</v>
      </c>
      <c r="O12" s="9"/>
      <c r="P12" s="10">
        <f t="shared" si="1"/>
        <v>94.637545413260682</v>
      </c>
      <c r="Q12" s="9" t="s">
        <v>456</v>
      </c>
      <c r="R12" s="13">
        <v>10</v>
      </c>
      <c r="S12" s="13" t="s">
        <v>88</v>
      </c>
    </row>
    <row r="13" spans="1:19" ht="76.5" hidden="1" x14ac:dyDescent="0.25">
      <c r="A13" s="12" t="s">
        <v>14</v>
      </c>
      <c r="B13" s="9">
        <v>11</v>
      </c>
      <c r="C13" s="12" t="s">
        <v>15</v>
      </c>
      <c r="D13" s="11" t="s">
        <v>24</v>
      </c>
      <c r="E13" s="16" t="s">
        <v>25</v>
      </c>
      <c r="F13" s="11" t="s">
        <v>18</v>
      </c>
      <c r="G13" s="9">
        <v>8</v>
      </c>
      <c r="H13" s="10">
        <f>35*I:I/29</f>
        <v>35</v>
      </c>
      <c r="I13" s="9">
        <v>29</v>
      </c>
      <c r="J13" s="10">
        <f>30*K:K/30</f>
        <v>26</v>
      </c>
      <c r="K13" s="9">
        <v>26</v>
      </c>
      <c r="L13" s="10">
        <f>35*27.54/M:M</f>
        <v>33.237931034482756</v>
      </c>
      <c r="M13" s="10">
        <v>29</v>
      </c>
      <c r="N13" s="10">
        <f t="shared" si="0"/>
        <v>94.237931034482756</v>
      </c>
      <c r="O13" s="9"/>
      <c r="P13" s="10">
        <f t="shared" si="1"/>
        <v>94.237931034482756</v>
      </c>
      <c r="Q13" s="9" t="s">
        <v>456</v>
      </c>
      <c r="R13" s="9">
        <v>11</v>
      </c>
      <c r="S13" s="15" t="s">
        <v>26</v>
      </c>
    </row>
    <row r="14" spans="1:19" ht="89.25" hidden="1" x14ac:dyDescent="0.25">
      <c r="A14" s="17" t="s">
        <v>14</v>
      </c>
      <c r="B14" s="13">
        <v>12</v>
      </c>
      <c r="C14" s="17" t="s">
        <v>15</v>
      </c>
      <c r="D14" s="17" t="s">
        <v>76</v>
      </c>
      <c r="E14" s="21" t="s">
        <v>77</v>
      </c>
      <c r="F14" s="34" t="s">
        <v>62</v>
      </c>
      <c r="G14" s="18" t="s">
        <v>78</v>
      </c>
      <c r="H14" s="19">
        <f>35*I:I/29</f>
        <v>28.362068965517242</v>
      </c>
      <c r="I14" s="18">
        <v>23.5</v>
      </c>
      <c r="J14" s="19">
        <f>30*K:K/28</f>
        <v>30</v>
      </c>
      <c r="K14" s="18">
        <v>28</v>
      </c>
      <c r="L14" s="19">
        <f>35*30.9/M:M</f>
        <v>35</v>
      </c>
      <c r="M14" s="19">
        <v>30.9</v>
      </c>
      <c r="N14" s="19">
        <f t="shared" si="0"/>
        <v>93.362068965517238</v>
      </c>
      <c r="O14" s="18"/>
      <c r="P14" s="19">
        <f t="shared" si="1"/>
        <v>93.362068965517238</v>
      </c>
      <c r="Q14" s="9" t="s">
        <v>456</v>
      </c>
      <c r="R14" s="13">
        <v>12</v>
      </c>
      <c r="S14" s="18" t="s">
        <v>79</v>
      </c>
    </row>
    <row r="15" spans="1:19" ht="76.5" hidden="1" x14ac:dyDescent="0.25">
      <c r="A15" s="29" t="s">
        <v>14</v>
      </c>
      <c r="B15" s="9">
        <v>13</v>
      </c>
      <c r="C15" s="29" t="s">
        <v>15</v>
      </c>
      <c r="D15" s="11" t="s">
        <v>159</v>
      </c>
      <c r="E15" s="23" t="s">
        <v>160</v>
      </c>
      <c r="F15" s="17" t="s">
        <v>146</v>
      </c>
      <c r="G15" s="23" t="s">
        <v>78</v>
      </c>
      <c r="H15" s="24">
        <f>35*I:I/12</f>
        <v>35</v>
      </c>
      <c r="I15" s="9">
        <v>12</v>
      </c>
      <c r="J15" s="10">
        <f>30*K:K/12</f>
        <v>25</v>
      </c>
      <c r="K15" s="9">
        <v>10</v>
      </c>
      <c r="L15" s="10">
        <f>35*68.8/M:M</f>
        <v>32.19251336898396</v>
      </c>
      <c r="M15" s="10">
        <v>74.8</v>
      </c>
      <c r="N15" s="10">
        <f t="shared" si="0"/>
        <v>92.192513368983953</v>
      </c>
      <c r="O15" s="9"/>
      <c r="P15" s="10">
        <f t="shared" si="1"/>
        <v>92.192513368983953</v>
      </c>
      <c r="Q15" s="9" t="s">
        <v>456</v>
      </c>
      <c r="R15" s="9">
        <v>13</v>
      </c>
      <c r="S15" s="11" t="s">
        <v>148</v>
      </c>
    </row>
    <row r="16" spans="1:19" ht="114.75" hidden="1" x14ac:dyDescent="0.25">
      <c r="A16" s="12" t="s">
        <v>14</v>
      </c>
      <c r="B16" s="13">
        <v>14</v>
      </c>
      <c r="C16" s="12" t="s">
        <v>15</v>
      </c>
      <c r="D16" s="11" t="s">
        <v>105</v>
      </c>
      <c r="E16" s="13" t="s">
        <v>106</v>
      </c>
      <c r="F16" s="11" t="s">
        <v>87</v>
      </c>
      <c r="G16" s="9">
        <v>8</v>
      </c>
      <c r="H16" s="10">
        <f>35*I:I/24</f>
        <v>35</v>
      </c>
      <c r="I16" s="9">
        <v>24</v>
      </c>
      <c r="J16" s="10">
        <f>30*K:K/30</f>
        <v>22</v>
      </c>
      <c r="K16" s="9">
        <v>22</v>
      </c>
      <c r="L16" s="10">
        <f>35*38.39/M:M</f>
        <v>35</v>
      </c>
      <c r="M16" s="10">
        <v>38.39</v>
      </c>
      <c r="N16" s="10">
        <f t="shared" si="0"/>
        <v>92</v>
      </c>
      <c r="O16" s="9"/>
      <c r="P16" s="10">
        <f t="shared" si="1"/>
        <v>92</v>
      </c>
      <c r="Q16" s="9" t="s">
        <v>456</v>
      </c>
      <c r="R16" s="13">
        <v>14</v>
      </c>
      <c r="S16" s="13" t="s">
        <v>88</v>
      </c>
    </row>
    <row r="17" spans="1:19" ht="102" x14ac:dyDescent="0.25">
      <c r="A17" s="12" t="s">
        <v>14</v>
      </c>
      <c r="B17" s="9">
        <v>15</v>
      </c>
      <c r="C17" s="12" t="s">
        <v>15</v>
      </c>
      <c r="D17" s="11"/>
      <c r="E17" s="9" t="s">
        <v>425</v>
      </c>
      <c r="F17" s="11" t="s">
        <v>419</v>
      </c>
      <c r="G17" s="9">
        <v>8</v>
      </c>
      <c r="H17" s="10">
        <f>35*I:I/18.4</f>
        <v>29.483695652173914</v>
      </c>
      <c r="I17" s="10">
        <v>15.5</v>
      </c>
      <c r="J17" s="10">
        <f>30*K:K/20</f>
        <v>27</v>
      </c>
      <c r="K17" s="10">
        <v>18</v>
      </c>
      <c r="L17" s="10">
        <f>35*47.84/M:M</f>
        <v>35</v>
      </c>
      <c r="M17" s="10">
        <v>47.84</v>
      </c>
      <c r="N17" s="10">
        <f t="shared" si="0"/>
        <v>91.483695652173907</v>
      </c>
      <c r="O17" s="9"/>
      <c r="P17" s="10">
        <f t="shared" si="1"/>
        <v>91.483695652173907</v>
      </c>
      <c r="Q17" s="9" t="s">
        <v>456</v>
      </c>
      <c r="R17" s="9">
        <v>15</v>
      </c>
      <c r="S17" s="11" t="s">
        <v>420</v>
      </c>
    </row>
    <row r="18" spans="1:19" ht="114.75" hidden="1" x14ac:dyDescent="0.25">
      <c r="A18" s="12" t="s">
        <v>14</v>
      </c>
      <c r="B18" s="13">
        <v>16</v>
      </c>
      <c r="C18" s="12" t="s">
        <v>15</v>
      </c>
      <c r="D18" s="11" t="s">
        <v>99</v>
      </c>
      <c r="E18" s="13" t="s">
        <v>100</v>
      </c>
      <c r="F18" s="11" t="s">
        <v>87</v>
      </c>
      <c r="G18" s="9">
        <v>8</v>
      </c>
      <c r="H18" s="10">
        <f>35*I:I/24</f>
        <v>32.083333333333336</v>
      </c>
      <c r="I18" s="9">
        <v>22</v>
      </c>
      <c r="J18" s="10">
        <f>30*K:K/30</f>
        <v>26</v>
      </c>
      <c r="K18" s="9">
        <v>26</v>
      </c>
      <c r="L18" s="10">
        <f>35*38.39/M:M</f>
        <v>33.258663366336634</v>
      </c>
      <c r="M18" s="10">
        <v>40.4</v>
      </c>
      <c r="N18" s="10">
        <f t="shared" si="0"/>
        <v>91.341996699669977</v>
      </c>
      <c r="O18" s="9"/>
      <c r="P18" s="10">
        <f t="shared" si="1"/>
        <v>91.341996699669977</v>
      </c>
      <c r="Q18" s="9" t="s">
        <v>456</v>
      </c>
      <c r="R18" s="13">
        <v>16</v>
      </c>
      <c r="S18" s="13" t="s">
        <v>88</v>
      </c>
    </row>
    <row r="19" spans="1:19" ht="89.25" hidden="1" x14ac:dyDescent="0.25">
      <c r="A19" s="12" t="s">
        <v>14</v>
      </c>
      <c r="B19" s="9">
        <v>17</v>
      </c>
      <c r="C19" s="12" t="s">
        <v>15</v>
      </c>
      <c r="D19" s="11" t="s">
        <v>395</v>
      </c>
      <c r="E19" s="13" t="s">
        <v>396</v>
      </c>
      <c r="F19" s="11" t="s">
        <v>389</v>
      </c>
      <c r="G19" s="13" t="s">
        <v>112</v>
      </c>
      <c r="H19" s="30">
        <f>35*I:I/14.5</f>
        <v>32.586206896551722</v>
      </c>
      <c r="I19" s="30">
        <v>13.5</v>
      </c>
      <c r="J19" s="30">
        <f>30*K:K/22</f>
        <v>30</v>
      </c>
      <c r="K19" s="30">
        <v>22</v>
      </c>
      <c r="L19" s="30">
        <f>35*50/M:M</f>
        <v>27.777777777777779</v>
      </c>
      <c r="M19" s="30">
        <v>63</v>
      </c>
      <c r="N19" s="30">
        <f t="shared" si="0"/>
        <v>90.363984674329501</v>
      </c>
      <c r="O19" s="13"/>
      <c r="P19" s="38">
        <f t="shared" si="1"/>
        <v>90.363984674329501</v>
      </c>
      <c r="Q19" s="9" t="s">
        <v>456</v>
      </c>
      <c r="R19" s="9">
        <v>17</v>
      </c>
      <c r="S19" s="13" t="s">
        <v>390</v>
      </c>
    </row>
    <row r="20" spans="1:19" ht="114.75" hidden="1" x14ac:dyDescent="0.25">
      <c r="A20" s="12" t="s">
        <v>14</v>
      </c>
      <c r="B20" s="13">
        <v>18</v>
      </c>
      <c r="C20" s="12" t="s">
        <v>15</v>
      </c>
      <c r="D20" s="11" t="s">
        <v>101</v>
      </c>
      <c r="E20" s="13" t="s">
        <v>102</v>
      </c>
      <c r="F20" s="11" t="s">
        <v>87</v>
      </c>
      <c r="G20" s="9">
        <v>8</v>
      </c>
      <c r="H20" s="10">
        <f>35*I:I/24</f>
        <v>30.625</v>
      </c>
      <c r="I20" s="9">
        <v>21</v>
      </c>
      <c r="J20" s="10">
        <f>30*K:K/30</f>
        <v>28</v>
      </c>
      <c r="K20" s="9">
        <v>28</v>
      </c>
      <c r="L20" s="10">
        <f>35*38.39/M:M</f>
        <v>31.645077720207254</v>
      </c>
      <c r="M20" s="10">
        <v>42.46</v>
      </c>
      <c r="N20" s="10">
        <f t="shared" si="0"/>
        <v>90.270077720207254</v>
      </c>
      <c r="O20" s="9"/>
      <c r="P20" s="10">
        <f t="shared" si="1"/>
        <v>90.270077720207254</v>
      </c>
      <c r="Q20" s="9" t="s">
        <v>456</v>
      </c>
      <c r="R20" s="13">
        <v>18</v>
      </c>
      <c r="S20" s="13" t="s">
        <v>88</v>
      </c>
    </row>
    <row r="21" spans="1:19" ht="76.5" hidden="1" x14ac:dyDescent="0.25">
      <c r="A21" s="29" t="s">
        <v>14</v>
      </c>
      <c r="B21" s="9">
        <v>19</v>
      </c>
      <c r="C21" s="29" t="s">
        <v>15</v>
      </c>
      <c r="D21" s="11" t="s">
        <v>155</v>
      </c>
      <c r="E21" s="23" t="s">
        <v>156</v>
      </c>
      <c r="F21" s="17" t="s">
        <v>146</v>
      </c>
      <c r="G21" s="23" t="s">
        <v>78</v>
      </c>
      <c r="H21" s="24">
        <f>35*I:I/12</f>
        <v>29.166666666666668</v>
      </c>
      <c r="I21" s="9">
        <v>10</v>
      </c>
      <c r="J21" s="10">
        <f>30*K:K/12</f>
        <v>25</v>
      </c>
      <c r="K21" s="9">
        <v>10</v>
      </c>
      <c r="L21" s="10">
        <f>35*68.8/M:M</f>
        <v>32.851296043656205</v>
      </c>
      <c r="M21" s="10">
        <v>73.3</v>
      </c>
      <c r="N21" s="10">
        <f t="shared" si="0"/>
        <v>87.017962710322877</v>
      </c>
      <c r="O21" s="9"/>
      <c r="P21" s="10">
        <f t="shared" si="1"/>
        <v>87.017962710322877</v>
      </c>
      <c r="Q21" s="9" t="s">
        <v>456</v>
      </c>
      <c r="R21" s="9">
        <v>19</v>
      </c>
      <c r="S21" s="11" t="s">
        <v>148</v>
      </c>
    </row>
    <row r="22" spans="1:19" ht="25.5" hidden="1" x14ac:dyDescent="0.25">
      <c r="A22" s="31" t="s">
        <v>14</v>
      </c>
      <c r="B22" s="13">
        <v>20</v>
      </c>
      <c r="C22" s="31" t="s">
        <v>15</v>
      </c>
      <c r="D22" s="11" t="s">
        <v>223</v>
      </c>
      <c r="E22" s="9" t="s">
        <v>224</v>
      </c>
      <c r="F22" s="11" t="s">
        <v>206</v>
      </c>
      <c r="G22" s="9">
        <v>8</v>
      </c>
      <c r="H22" s="22">
        <f>35*I:I/26</f>
        <v>32.307692307692307</v>
      </c>
      <c r="I22" s="22">
        <v>24</v>
      </c>
      <c r="J22" s="22">
        <f>30*K:K/28</f>
        <v>25.714285714285715</v>
      </c>
      <c r="K22" s="22">
        <v>24</v>
      </c>
      <c r="L22" s="22">
        <f>35*26.89/M:M</f>
        <v>27.200867052023121</v>
      </c>
      <c r="M22" s="22">
        <v>34.6</v>
      </c>
      <c r="N22" s="22">
        <f t="shared" si="0"/>
        <v>85.222845074001143</v>
      </c>
      <c r="O22" s="1"/>
      <c r="P22" s="22">
        <f t="shared" si="1"/>
        <v>85.222845074001143</v>
      </c>
      <c r="Q22" s="9" t="s">
        <v>456</v>
      </c>
      <c r="R22" s="13">
        <v>20</v>
      </c>
      <c r="S22" s="9"/>
    </row>
    <row r="23" spans="1:19" ht="76.5" hidden="1" x14ac:dyDescent="0.25">
      <c r="A23" s="29" t="s">
        <v>14</v>
      </c>
      <c r="B23" s="9">
        <v>21</v>
      </c>
      <c r="C23" s="29" t="s">
        <v>15</v>
      </c>
      <c r="D23" s="11" t="s">
        <v>153</v>
      </c>
      <c r="E23" s="23" t="s">
        <v>154</v>
      </c>
      <c r="F23" s="17" t="s">
        <v>146</v>
      </c>
      <c r="G23" s="23" t="s">
        <v>78</v>
      </c>
      <c r="H23" s="24">
        <f>35*I:I/12</f>
        <v>26.25</v>
      </c>
      <c r="I23" s="9">
        <v>9</v>
      </c>
      <c r="J23" s="10">
        <f>30*K:K/12</f>
        <v>25</v>
      </c>
      <c r="K23" s="9">
        <v>10</v>
      </c>
      <c r="L23" s="10">
        <f>35*68.8/M:M</f>
        <v>33.398058252427184</v>
      </c>
      <c r="M23" s="10">
        <v>72.099999999999994</v>
      </c>
      <c r="N23" s="10">
        <f t="shared" si="0"/>
        <v>84.648058252427177</v>
      </c>
      <c r="O23" s="9"/>
      <c r="P23" s="10">
        <f t="shared" si="1"/>
        <v>84.648058252427177</v>
      </c>
      <c r="Q23" s="9" t="s">
        <v>456</v>
      </c>
      <c r="R23" s="9">
        <v>21</v>
      </c>
      <c r="S23" s="11" t="s">
        <v>148</v>
      </c>
    </row>
    <row r="24" spans="1:19" ht="76.5" hidden="1" x14ac:dyDescent="0.25">
      <c r="A24" s="29" t="s">
        <v>14</v>
      </c>
      <c r="B24" s="13">
        <v>22</v>
      </c>
      <c r="C24" s="29" t="s">
        <v>15</v>
      </c>
      <c r="D24" s="11" t="s">
        <v>151</v>
      </c>
      <c r="E24" s="23" t="s">
        <v>152</v>
      </c>
      <c r="F24" s="17" t="s">
        <v>146</v>
      </c>
      <c r="G24" s="23" t="s">
        <v>78</v>
      </c>
      <c r="H24" s="24">
        <f>35*I:I/12</f>
        <v>29.166666666666668</v>
      </c>
      <c r="I24" s="9">
        <v>10</v>
      </c>
      <c r="J24" s="10">
        <f>30*K:K/12</f>
        <v>20</v>
      </c>
      <c r="K24" s="9">
        <v>8</v>
      </c>
      <c r="L24" s="10">
        <f>35*68.8/M:M</f>
        <v>32.896174863387976</v>
      </c>
      <c r="M24" s="10">
        <v>73.2</v>
      </c>
      <c r="N24" s="10">
        <f t="shared" si="0"/>
        <v>82.062841530054641</v>
      </c>
      <c r="O24" s="9"/>
      <c r="P24" s="10">
        <f t="shared" si="1"/>
        <v>82.062841530054641</v>
      </c>
      <c r="Q24" s="9" t="s">
        <v>456</v>
      </c>
      <c r="R24" s="13">
        <v>22</v>
      </c>
      <c r="S24" s="11" t="s">
        <v>148</v>
      </c>
    </row>
    <row r="25" spans="1:19" ht="89.25" hidden="1" x14ac:dyDescent="0.25">
      <c r="A25" s="12" t="s">
        <v>14</v>
      </c>
      <c r="B25" s="9">
        <v>23</v>
      </c>
      <c r="C25" s="12" t="s">
        <v>15</v>
      </c>
      <c r="D25" s="11" t="s">
        <v>397</v>
      </c>
      <c r="E25" s="13" t="s">
        <v>398</v>
      </c>
      <c r="F25" s="11" t="s">
        <v>389</v>
      </c>
      <c r="G25" s="13" t="s">
        <v>112</v>
      </c>
      <c r="H25" s="30">
        <f>35*I:I/14.5</f>
        <v>26.551724137931036</v>
      </c>
      <c r="I25" s="30">
        <v>11</v>
      </c>
      <c r="J25" s="30">
        <f>30*K:K/22</f>
        <v>27.272727272727273</v>
      </c>
      <c r="K25" s="30">
        <v>20</v>
      </c>
      <c r="L25" s="30">
        <f>35*50/M:M</f>
        <v>28.225806451612904</v>
      </c>
      <c r="M25" s="30">
        <v>62</v>
      </c>
      <c r="N25" s="30">
        <f t="shared" si="0"/>
        <v>82.050257862271224</v>
      </c>
      <c r="O25" s="13"/>
      <c r="P25" s="38">
        <f t="shared" si="1"/>
        <v>82.050257862271224</v>
      </c>
      <c r="Q25" s="9" t="s">
        <v>456</v>
      </c>
      <c r="R25" s="9">
        <v>23</v>
      </c>
      <c r="S25" s="13" t="s">
        <v>390</v>
      </c>
    </row>
    <row r="26" spans="1:19" ht="76.5" hidden="1" x14ac:dyDescent="0.25">
      <c r="A26" s="29" t="s">
        <v>14</v>
      </c>
      <c r="B26" s="13">
        <v>24</v>
      </c>
      <c r="C26" s="29" t="s">
        <v>15</v>
      </c>
      <c r="D26" s="11" t="s">
        <v>163</v>
      </c>
      <c r="E26" s="23" t="s">
        <v>164</v>
      </c>
      <c r="F26" s="17" t="s">
        <v>146</v>
      </c>
      <c r="G26" s="23" t="s">
        <v>78</v>
      </c>
      <c r="H26" s="24">
        <f>35*I:I/12</f>
        <v>26.25</v>
      </c>
      <c r="I26" s="9">
        <v>9</v>
      </c>
      <c r="J26" s="10">
        <f>30*K:K/12</f>
        <v>20</v>
      </c>
      <c r="K26" s="9">
        <v>8</v>
      </c>
      <c r="L26" s="10">
        <f>35*68.8/M:M</f>
        <v>35</v>
      </c>
      <c r="M26" s="10">
        <v>68.8</v>
      </c>
      <c r="N26" s="10">
        <f t="shared" si="0"/>
        <v>81.25</v>
      </c>
      <c r="O26" s="9"/>
      <c r="P26" s="10">
        <f t="shared" si="1"/>
        <v>81.25</v>
      </c>
      <c r="Q26" s="9" t="s">
        <v>456</v>
      </c>
      <c r="R26" s="13">
        <v>24</v>
      </c>
      <c r="S26" s="11" t="s">
        <v>148</v>
      </c>
    </row>
    <row r="27" spans="1:19" ht="25.5" hidden="1" x14ac:dyDescent="0.25">
      <c r="A27" s="31" t="s">
        <v>14</v>
      </c>
      <c r="B27" s="9">
        <v>25</v>
      </c>
      <c r="C27" s="31" t="s">
        <v>15</v>
      </c>
      <c r="D27" s="11" t="s">
        <v>211</v>
      </c>
      <c r="E27" s="9" t="s">
        <v>212</v>
      </c>
      <c r="F27" s="11" t="s">
        <v>206</v>
      </c>
      <c r="G27" s="9">
        <v>8</v>
      </c>
      <c r="H27" s="22">
        <f>35*I:I/26</f>
        <v>32.307692307692307</v>
      </c>
      <c r="I27" s="22">
        <v>24</v>
      </c>
      <c r="J27" s="22">
        <f>30*K:K/28</f>
        <v>21.428571428571427</v>
      </c>
      <c r="K27" s="22">
        <v>20</v>
      </c>
      <c r="L27" s="22">
        <f>35*26.89/M:M</f>
        <v>26.289106145251399</v>
      </c>
      <c r="M27" s="22">
        <v>35.799999999999997</v>
      </c>
      <c r="N27" s="22">
        <f t="shared" si="0"/>
        <v>80.025369881515132</v>
      </c>
      <c r="O27" s="1"/>
      <c r="P27" s="22">
        <f t="shared" si="1"/>
        <v>80.025369881515132</v>
      </c>
      <c r="Q27" s="9" t="s">
        <v>456</v>
      </c>
      <c r="R27" s="9">
        <v>25</v>
      </c>
      <c r="S27" s="13"/>
    </row>
    <row r="28" spans="1:19" ht="76.5" hidden="1" x14ac:dyDescent="0.25">
      <c r="A28" s="12" t="s">
        <v>14</v>
      </c>
      <c r="B28" s="13">
        <v>26</v>
      </c>
      <c r="C28" s="12" t="s">
        <v>15</v>
      </c>
      <c r="D28" s="11" t="s">
        <v>120</v>
      </c>
      <c r="E28" s="13" t="s">
        <v>121</v>
      </c>
      <c r="F28" s="29" t="s">
        <v>109</v>
      </c>
      <c r="G28" s="9" t="s">
        <v>119</v>
      </c>
      <c r="H28" s="10">
        <f>35*I:I/19.2</f>
        <v>32.8125</v>
      </c>
      <c r="I28" s="9">
        <v>18</v>
      </c>
      <c r="J28" s="10">
        <f>30*K:K/26</f>
        <v>25.384615384615383</v>
      </c>
      <c r="K28" s="9">
        <v>22</v>
      </c>
      <c r="L28" s="10">
        <f>35*45.41/M:M</f>
        <v>21.078912466843498</v>
      </c>
      <c r="M28" s="10">
        <v>75.400000000000006</v>
      </c>
      <c r="N28" s="10">
        <f t="shared" si="0"/>
        <v>79.276027851458878</v>
      </c>
      <c r="O28" s="9"/>
      <c r="P28" s="10">
        <f t="shared" si="1"/>
        <v>79.276027851458878</v>
      </c>
      <c r="Q28" s="9" t="s">
        <v>456</v>
      </c>
      <c r="R28" s="13">
        <v>26</v>
      </c>
      <c r="S28" s="13"/>
    </row>
    <row r="29" spans="1:19" ht="89.25" hidden="1" x14ac:dyDescent="0.25">
      <c r="A29" s="12" t="s">
        <v>14</v>
      </c>
      <c r="B29" s="9">
        <v>27</v>
      </c>
      <c r="C29" s="12" t="s">
        <v>15</v>
      </c>
      <c r="D29" s="11" t="s">
        <v>30</v>
      </c>
      <c r="E29" s="13" t="s">
        <v>31</v>
      </c>
      <c r="F29" s="11" t="s">
        <v>20</v>
      </c>
      <c r="G29" s="9" t="s">
        <v>32</v>
      </c>
      <c r="H29" s="10">
        <f>35*I:I/29</f>
        <v>24.137931034482758</v>
      </c>
      <c r="I29" s="9">
        <v>20</v>
      </c>
      <c r="J29" s="10">
        <f>30*K:K/30</f>
        <v>26</v>
      </c>
      <c r="K29" s="9">
        <v>26</v>
      </c>
      <c r="L29" s="10">
        <f>35*27.54/M:M</f>
        <v>28.184210526315788</v>
      </c>
      <c r="M29" s="10">
        <v>34.200000000000003</v>
      </c>
      <c r="N29" s="10">
        <f t="shared" si="0"/>
        <v>78.322141560798542</v>
      </c>
      <c r="O29" s="9"/>
      <c r="P29" s="10">
        <f t="shared" si="1"/>
        <v>78.322141560798542</v>
      </c>
      <c r="Q29" s="9" t="s">
        <v>456</v>
      </c>
      <c r="R29" s="9">
        <v>27</v>
      </c>
      <c r="S29" s="11" t="s">
        <v>23</v>
      </c>
    </row>
    <row r="30" spans="1:19" ht="76.5" hidden="1" x14ac:dyDescent="0.25">
      <c r="A30" s="29" t="s">
        <v>14</v>
      </c>
      <c r="B30" s="13">
        <v>28</v>
      </c>
      <c r="C30" s="29" t="s">
        <v>15</v>
      </c>
      <c r="D30" s="11" t="s">
        <v>149</v>
      </c>
      <c r="E30" s="23" t="s">
        <v>150</v>
      </c>
      <c r="F30" s="17" t="s">
        <v>146</v>
      </c>
      <c r="G30" s="23" t="s">
        <v>78</v>
      </c>
      <c r="H30" s="24">
        <f>35*I:I/12</f>
        <v>26.25</v>
      </c>
      <c r="I30" s="9">
        <v>9</v>
      </c>
      <c r="J30" s="10">
        <f>30*K:K/12</f>
        <v>20</v>
      </c>
      <c r="K30" s="9">
        <v>8</v>
      </c>
      <c r="L30" s="10">
        <f>35*68.8/M:M</f>
        <v>31.936339522546415</v>
      </c>
      <c r="M30" s="10">
        <v>75.400000000000006</v>
      </c>
      <c r="N30" s="10">
        <f t="shared" si="0"/>
        <v>78.186339522546419</v>
      </c>
      <c r="O30" s="9"/>
      <c r="P30" s="10">
        <f t="shared" si="1"/>
        <v>78.186339522546419</v>
      </c>
      <c r="Q30" s="9" t="s">
        <v>456</v>
      </c>
      <c r="R30" s="13">
        <v>28</v>
      </c>
      <c r="S30" s="11" t="s">
        <v>148</v>
      </c>
    </row>
    <row r="31" spans="1:19" ht="89.25" hidden="1" x14ac:dyDescent="0.25">
      <c r="A31" s="17" t="s">
        <v>14</v>
      </c>
      <c r="B31" s="9">
        <v>29</v>
      </c>
      <c r="C31" s="17" t="s">
        <v>15</v>
      </c>
      <c r="D31" s="17" t="s">
        <v>73</v>
      </c>
      <c r="E31" s="21" t="s">
        <v>74</v>
      </c>
      <c r="F31" s="34" t="s">
        <v>62</v>
      </c>
      <c r="G31" s="18" t="s">
        <v>75</v>
      </c>
      <c r="H31" s="19">
        <f>35*I:I/29</f>
        <v>32.827586206896555</v>
      </c>
      <c r="I31" s="18">
        <v>27.2</v>
      </c>
      <c r="J31" s="19">
        <f>30*K:K/28</f>
        <v>17.142857142857142</v>
      </c>
      <c r="K31" s="18">
        <v>16</v>
      </c>
      <c r="L31" s="19">
        <f>35*30.9/M:M</f>
        <v>27.173366834170857</v>
      </c>
      <c r="M31" s="19">
        <v>39.799999999999997</v>
      </c>
      <c r="N31" s="19">
        <f t="shared" si="0"/>
        <v>77.143810183924558</v>
      </c>
      <c r="O31" s="18"/>
      <c r="P31" s="19">
        <f t="shared" si="1"/>
        <v>77.143810183924558</v>
      </c>
      <c r="Q31" s="9" t="s">
        <v>456</v>
      </c>
      <c r="R31" s="9">
        <v>29</v>
      </c>
      <c r="S31" s="21" t="s">
        <v>66</v>
      </c>
    </row>
    <row r="32" spans="1:19" ht="76.5" hidden="1" x14ac:dyDescent="0.25">
      <c r="A32" s="12" t="s">
        <v>14</v>
      </c>
      <c r="B32" s="13">
        <v>30</v>
      </c>
      <c r="C32" s="12" t="s">
        <v>15</v>
      </c>
      <c r="D32" s="11" t="s">
        <v>110</v>
      </c>
      <c r="E32" s="13" t="s">
        <v>111</v>
      </c>
      <c r="F32" s="29" t="s">
        <v>109</v>
      </c>
      <c r="G32" s="9" t="s">
        <v>112</v>
      </c>
      <c r="H32" s="10">
        <f>35*I:I/19.2</f>
        <v>29.53125</v>
      </c>
      <c r="I32" s="9">
        <v>16.2</v>
      </c>
      <c r="J32" s="10">
        <f>30*K:K/26</f>
        <v>13.846153846153847</v>
      </c>
      <c r="K32" s="9">
        <v>12</v>
      </c>
      <c r="L32" s="10">
        <f>35*45.41/M:M</f>
        <v>33.594377510040154</v>
      </c>
      <c r="M32" s="10">
        <v>47.31</v>
      </c>
      <c r="N32" s="10">
        <f t="shared" si="0"/>
        <v>76.971781356194001</v>
      </c>
      <c r="O32" s="9"/>
      <c r="P32" s="10">
        <f t="shared" si="1"/>
        <v>76.971781356194001</v>
      </c>
      <c r="Q32" s="9" t="s">
        <v>456</v>
      </c>
      <c r="R32" s="13">
        <v>30</v>
      </c>
      <c r="S32" s="13"/>
    </row>
    <row r="33" spans="1:19" ht="89.25" hidden="1" x14ac:dyDescent="0.25">
      <c r="A33" s="17" t="s">
        <v>14</v>
      </c>
      <c r="B33" s="9">
        <v>31</v>
      </c>
      <c r="C33" s="17" t="s">
        <v>15</v>
      </c>
      <c r="D33" s="17" t="s">
        <v>70</v>
      </c>
      <c r="E33" s="21" t="s">
        <v>71</v>
      </c>
      <c r="F33" s="34" t="s">
        <v>62</v>
      </c>
      <c r="G33" s="18" t="s">
        <v>72</v>
      </c>
      <c r="H33" s="19">
        <f>35*I:I/29</f>
        <v>35</v>
      </c>
      <c r="I33" s="18">
        <v>29</v>
      </c>
      <c r="J33" s="19">
        <f>30*K:K/28</f>
        <v>15</v>
      </c>
      <c r="K33" s="18">
        <v>14</v>
      </c>
      <c r="L33" s="19">
        <f>35*30.9/M:M</f>
        <v>26.507352941176471</v>
      </c>
      <c r="M33" s="19">
        <v>40.799999999999997</v>
      </c>
      <c r="N33" s="19">
        <f t="shared" si="0"/>
        <v>76.507352941176464</v>
      </c>
      <c r="O33" s="18"/>
      <c r="P33" s="19">
        <f t="shared" si="1"/>
        <v>76.507352941176464</v>
      </c>
      <c r="Q33" s="9" t="s">
        <v>456</v>
      </c>
      <c r="R33" s="9">
        <v>31</v>
      </c>
      <c r="S33" s="21" t="s">
        <v>66</v>
      </c>
    </row>
    <row r="34" spans="1:19" ht="76.5" hidden="1" x14ac:dyDescent="0.25">
      <c r="A34" s="29" t="s">
        <v>14</v>
      </c>
      <c r="B34" s="13">
        <v>32</v>
      </c>
      <c r="C34" s="29" t="s">
        <v>15</v>
      </c>
      <c r="D34" s="11" t="s">
        <v>157</v>
      </c>
      <c r="E34" s="23" t="s">
        <v>158</v>
      </c>
      <c r="F34" s="17" t="s">
        <v>146</v>
      </c>
      <c r="G34" s="23" t="s">
        <v>78</v>
      </c>
      <c r="H34" s="24">
        <f>35*I:I/12</f>
        <v>23.333333333333332</v>
      </c>
      <c r="I34" s="9">
        <v>8</v>
      </c>
      <c r="J34" s="10">
        <f>30*K:K/12</f>
        <v>20</v>
      </c>
      <c r="K34" s="9">
        <v>8</v>
      </c>
      <c r="L34" s="10">
        <f>35*68.8/M:M</f>
        <v>32.761904761904759</v>
      </c>
      <c r="M34" s="10">
        <v>73.5</v>
      </c>
      <c r="N34" s="10">
        <f t="shared" si="0"/>
        <v>76.095238095238088</v>
      </c>
      <c r="O34" s="9"/>
      <c r="P34" s="10">
        <f t="shared" si="1"/>
        <v>76.095238095238088</v>
      </c>
      <c r="Q34" s="9" t="s">
        <v>456</v>
      </c>
      <c r="R34" s="13">
        <v>32</v>
      </c>
      <c r="S34" s="11" t="s">
        <v>148</v>
      </c>
    </row>
    <row r="35" spans="1:19" ht="76.5" hidden="1" x14ac:dyDescent="0.25">
      <c r="A35" s="12" t="s">
        <v>14</v>
      </c>
      <c r="B35" s="9">
        <v>33</v>
      </c>
      <c r="C35" s="12" t="s">
        <v>15</v>
      </c>
      <c r="D35" s="11" t="s">
        <v>127</v>
      </c>
      <c r="E35" s="13" t="s">
        <v>128</v>
      </c>
      <c r="F35" s="29" t="s">
        <v>109</v>
      </c>
      <c r="G35" s="9" t="s">
        <v>126</v>
      </c>
      <c r="H35" s="10">
        <f>35*I:I/19.2</f>
        <v>23.333333333333336</v>
      </c>
      <c r="I35" s="9">
        <v>12.8</v>
      </c>
      <c r="J35" s="10">
        <f>30*K:K/26</f>
        <v>18.46153846153846</v>
      </c>
      <c r="K35" s="9">
        <v>16</v>
      </c>
      <c r="L35" s="10">
        <f>35*45.41/M:M</f>
        <v>33.844761499148206</v>
      </c>
      <c r="M35" s="10">
        <v>46.96</v>
      </c>
      <c r="N35" s="10">
        <f t="shared" si="0"/>
        <v>75.639633294020001</v>
      </c>
      <c r="O35" s="9"/>
      <c r="P35" s="10">
        <f t="shared" si="1"/>
        <v>75.639633294020001</v>
      </c>
      <c r="Q35" s="9" t="s">
        <v>456</v>
      </c>
      <c r="R35" s="9">
        <v>33</v>
      </c>
      <c r="S35" s="9"/>
    </row>
    <row r="36" spans="1:19" ht="89.25" hidden="1" x14ac:dyDescent="0.25">
      <c r="A36" s="12" t="s">
        <v>14</v>
      </c>
      <c r="B36" s="13">
        <v>34</v>
      </c>
      <c r="C36" s="12" t="s">
        <v>15</v>
      </c>
      <c r="D36" s="11" t="s">
        <v>393</v>
      </c>
      <c r="E36" s="13" t="s">
        <v>394</v>
      </c>
      <c r="F36" s="11" t="s">
        <v>389</v>
      </c>
      <c r="G36" s="13" t="s">
        <v>112</v>
      </c>
      <c r="H36" s="30">
        <f>35*I:I/14.5</f>
        <v>20.517241379310345</v>
      </c>
      <c r="I36" s="30">
        <v>8.5</v>
      </c>
      <c r="J36" s="30">
        <f>30*K:K/22</f>
        <v>21.818181818181817</v>
      </c>
      <c r="K36" s="30">
        <v>16</v>
      </c>
      <c r="L36" s="30">
        <f>35*50/M:M</f>
        <v>30.172413793103448</v>
      </c>
      <c r="M36" s="30">
        <v>58</v>
      </c>
      <c r="N36" s="30">
        <f t="shared" si="0"/>
        <v>72.507836990595607</v>
      </c>
      <c r="O36" s="13"/>
      <c r="P36" s="38">
        <f t="shared" si="1"/>
        <v>72.507836990595607</v>
      </c>
      <c r="Q36" s="9" t="s">
        <v>456</v>
      </c>
      <c r="R36" s="13">
        <v>34</v>
      </c>
      <c r="S36" s="13" t="s">
        <v>390</v>
      </c>
    </row>
    <row r="37" spans="1:19" ht="25.5" hidden="1" x14ac:dyDescent="0.25">
      <c r="A37" s="31" t="s">
        <v>14</v>
      </c>
      <c r="B37" s="9">
        <v>35</v>
      </c>
      <c r="C37" s="31" t="s">
        <v>15</v>
      </c>
      <c r="D37" s="11" t="s">
        <v>235</v>
      </c>
      <c r="E37" s="13" t="s">
        <v>236</v>
      </c>
      <c r="F37" s="11" t="s">
        <v>206</v>
      </c>
      <c r="G37" s="9">
        <v>8</v>
      </c>
      <c r="H37" s="22">
        <f>35*I:I/26</f>
        <v>32.307692307692307</v>
      </c>
      <c r="I37" s="22">
        <v>24</v>
      </c>
      <c r="J37" s="22">
        <f>30*K:K/28</f>
        <v>19.285714285714285</v>
      </c>
      <c r="K37" s="22">
        <v>18</v>
      </c>
      <c r="L37" s="22">
        <f>35*26.89/M:M</f>
        <v>20.821902654867255</v>
      </c>
      <c r="M37" s="22">
        <v>45.2</v>
      </c>
      <c r="N37" s="22">
        <f t="shared" si="0"/>
        <v>72.415309248273843</v>
      </c>
      <c r="O37" s="1"/>
      <c r="P37" s="22">
        <f t="shared" si="1"/>
        <v>72.415309248273843</v>
      </c>
      <c r="Q37" s="9" t="s">
        <v>456</v>
      </c>
      <c r="R37" s="9">
        <v>35</v>
      </c>
      <c r="S37" s="9"/>
    </row>
    <row r="38" spans="1:19" ht="25.5" hidden="1" x14ac:dyDescent="0.25">
      <c r="A38" s="31" t="s">
        <v>14</v>
      </c>
      <c r="B38" s="13">
        <v>36</v>
      </c>
      <c r="C38" s="31" t="s">
        <v>15</v>
      </c>
      <c r="D38" s="11" t="s">
        <v>267</v>
      </c>
      <c r="E38" s="13" t="s">
        <v>268</v>
      </c>
      <c r="F38" s="11" t="s">
        <v>206</v>
      </c>
      <c r="G38" s="9">
        <v>8</v>
      </c>
      <c r="H38" s="22">
        <f>35*I:I/26</f>
        <v>28.26923076923077</v>
      </c>
      <c r="I38" s="22">
        <v>21</v>
      </c>
      <c r="J38" s="22">
        <f>30*K:K/28</f>
        <v>17.142857142857142</v>
      </c>
      <c r="K38" s="22">
        <v>16</v>
      </c>
      <c r="L38" s="22">
        <f>35*26.89/M:M</f>
        <v>26.722032935831916</v>
      </c>
      <c r="M38" s="22">
        <v>35.22</v>
      </c>
      <c r="N38" s="22">
        <f t="shared" si="0"/>
        <v>72.134120847919831</v>
      </c>
      <c r="O38" s="1"/>
      <c r="P38" s="22">
        <f t="shared" si="1"/>
        <v>72.134120847919831</v>
      </c>
      <c r="Q38" s="9" t="s">
        <v>456</v>
      </c>
      <c r="R38" s="13">
        <v>36</v>
      </c>
      <c r="S38" s="9"/>
    </row>
    <row r="39" spans="1:19" ht="25.5" hidden="1" x14ac:dyDescent="0.25">
      <c r="A39" s="31" t="s">
        <v>14</v>
      </c>
      <c r="B39" s="9">
        <v>37</v>
      </c>
      <c r="C39" s="31" t="s">
        <v>15</v>
      </c>
      <c r="D39" s="11" t="s">
        <v>221</v>
      </c>
      <c r="E39" s="9" t="s">
        <v>222</v>
      </c>
      <c r="F39" s="11" t="s">
        <v>206</v>
      </c>
      <c r="G39" s="9">
        <v>8</v>
      </c>
      <c r="H39" s="10">
        <f>35*I$38:I$72/26</f>
        <v>29.615384615384617</v>
      </c>
      <c r="I39" s="10">
        <v>22</v>
      </c>
      <c r="J39" s="10">
        <f>30*K$38:K$72/28</f>
        <v>21.428571428571427</v>
      </c>
      <c r="K39" s="10">
        <v>20</v>
      </c>
      <c r="L39" s="10">
        <f>35*26.89/M$38:M$72</f>
        <v>21.054809843400445</v>
      </c>
      <c r="M39" s="10">
        <v>44.7</v>
      </c>
      <c r="N39" s="10">
        <f>SUM(H$38:H$72+J$38:J$72+L$38:L$72)</f>
        <v>72.098765887356492</v>
      </c>
      <c r="O39" s="9"/>
      <c r="P39" s="10">
        <f>N$38:N$72</f>
        <v>72.098765887356492</v>
      </c>
      <c r="Q39" s="9" t="s">
        <v>456</v>
      </c>
      <c r="R39" s="9">
        <v>37</v>
      </c>
      <c r="S39" s="9"/>
    </row>
    <row r="40" spans="1:19" ht="76.5" hidden="1" x14ac:dyDescent="0.25">
      <c r="A40" s="12" t="s">
        <v>14</v>
      </c>
      <c r="B40" s="13">
        <v>38</v>
      </c>
      <c r="C40" s="12" t="s">
        <v>15</v>
      </c>
      <c r="D40" s="11" t="s">
        <v>113</v>
      </c>
      <c r="E40" s="13" t="s">
        <v>114</v>
      </c>
      <c r="F40" s="29" t="s">
        <v>109</v>
      </c>
      <c r="G40" s="9" t="s">
        <v>112</v>
      </c>
      <c r="H40" s="10">
        <f>35*I:I/19.2</f>
        <v>21.875</v>
      </c>
      <c r="I40" s="9">
        <v>12</v>
      </c>
      <c r="J40" s="10">
        <f>30*K:K/26</f>
        <v>20.76923076923077</v>
      </c>
      <c r="K40" s="9">
        <v>18</v>
      </c>
      <c r="L40" s="10">
        <f>35*45.41/M:M</f>
        <v>29.098315635298427</v>
      </c>
      <c r="M40" s="10">
        <v>54.62</v>
      </c>
      <c r="N40" s="10">
        <f>SUM(H:H+J:J+L:L)</f>
        <v>71.742546404529207</v>
      </c>
      <c r="O40" s="9"/>
      <c r="P40" s="10">
        <f>N:N</f>
        <v>71.742546404529207</v>
      </c>
      <c r="Q40" s="9" t="s">
        <v>456</v>
      </c>
      <c r="R40" s="13">
        <v>38</v>
      </c>
      <c r="S40" s="13"/>
    </row>
    <row r="41" spans="1:19" ht="89.25" hidden="1" x14ac:dyDescent="0.25">
      <c r="A41" s="12" t="s">
        <v>14</v>
      </c>
      <c r="B41" s="9">
        <v>39</v>
      </c>
      <c r="C41" s="12" t="s">
        <v>15</v>
      </c>
      <c r="D41" s="11" t="s">
        <v>33</v>
      </c>
      <c r="E41" s="13" t="s">
        <v>34</v>
      </c>
      <c r="F41" s="11" t="s">
        <v>20</v>
      </c>
      <c r="G41" s="9" t="s">
        <v>32</v>
      </c>
      <c r="H41" s="10">
        <f>35*I:I/29</f>
        <v>20.879310344827587</v>
      </c>
      <c r="I41" s="9">
        <v>17.3</v>
      </c>
      <c r="J41" s="10">
        <f>30*K:K/30</f>
        <v>20</v>
      </c>
      <c r="K41" s="9">
        <v>20</v>
      </c>
      <c r="L41" s="10">
        <f>35*27.54/M:M</f>
        <v>29.477064220183482</v>
      </c>
      <c r="M41" s="10">
        <v>32.700000000000003</v>
      </c>
      <c r="N41" s="10">
        <f>SUM(H:H+J:J+L:L)</f>
        <v>70.356374565011066</v>
      </c>
      <c r="O41" s="9"/>
      <c r="P41" s="10">
        <f>N:N</f>
        <v>70.356374565011066</v>
      </c>
      <c r="Q41" s="9" t="s">
        <v>456</v>
      </c>
      <c r="R41" s="9">
        <v>39</v>
      </c>
      <c r="S41" s="11" t="s">
        <v>23</v>
      </c>
    </row>
    <row r="42" spans="1:19" ht="76.5" hidden="1" x14ac:dyDescent="0.25">
      <c r="A42" s="12" t="s">
        <v>14</v>
      </c>
      <c r="B42" s="13">
        <v>40</v>
      </c>
      <c r="C42" s="12" t="s">
        <v>15</v>
      </c>
      <c r="D42" s="11" t="s">
        <v>122</v>
      </c>
      <c r="E42" s="13" t="s">
        <v>123</v>
      </c>
      <c r="F42" s="29" t="s">
        <v>109</v>
      </c>
      <c r="G42" s="9" t="s">
        <v>119</v>
      </c>
      <c r="H42" s="10">
        <f>35*I:I/19.2</f>
        <v>32.8125</v>
      </c>
      <c r="I42" s="9">
        <v>18</v>
      </c>
      <c r="J42" s="10">
        <f>30*K:K/26</f>
        <v>16.153846153846153</v>
      </c>
      <c r="K42" s="9">
        <v>14</v>
      </c>
      <c r="L42" s="10">
        <f>35*45.41/M:M</f>
        <v>21.31638948497854</v>
      </c>
      <c r="M42" s="10">
        <v>74.56</v>
      </c>
      <c r="N42" s="10">
        <f>SUM(H:H+J:J+L:L)</f>
        <v>70.28273563882469</v>
      </c>
      <c r="O42" s="9"/>
      <c r="P42" s="10">
        <f>N:N</f>
        <v>70.28273563882469</v>
      </c>
      <c r="Q42" s="9" t="s">
        <v>456</v>
      </c>
      <c r="R42" s="13">
        <v>40</v>
      </c>
      <c r="S42" s="9"/>
    </row>
    <row r="43" spans="1:19" ht="102" hidden="1" x14ac:dyDescent="0.25">
      <c r="A43" s="12" t="s">
        <v>14</v>
      </c>
      <c r="B43" s="9">
        <v>41</v>
      </c>
      <c r="C43" s="12" t="s">
        <v>15</v>
      </c>
      <c r="D43" s="11" t="s">
        <v>401</v>
      </c>
      <c r="E43" s="13" t="s">
        <v>402</v>
      </c>
      <c r="F43" s="12" t="s">
        <v>403</v>
      </c>
      <c r="G43" s="13" t="s">
        <v>119</v>
      </c>
      <c r="H43" s="30">
        <f>35*I:I/14.5</f>
        <v>25.344827586206897</v>
      </c>
      <c r="I43" s="30">
        <v>10.5</v>
      </c>
      <c r="J43" s="30">
        <f>30*K:K/22</f>
        <v>24.545454545454547</v>
      </c>
      <c r="K43" s="30">
        <v>18</v>
      </c>
      <c r="L43" s="30">
        <f>35*50/M:M</f>
        <v>20.348837209302324</v>
      </c>
      <c r="M43" s="30">
        <v>86</v>
      </c>
      <c r="N43" s="30">
        <f>SUM(H:H+J:J+L:L)</f>
        <v>70.239119340963768</v>
      </c>
      <c r="O43" s="13"/>
      <c r="P43" s="38">
        <f>N:N</f>
        <v>70.239119340963768</v>
      </c>
      <c r="Q43" s="9" t="s">
        <v>456</v>
      </c>
      <c r="R43" s="9">
        <v>41</v>
      </c>
      <c r="S43" s="13" t="s">
        <v>404</v>
      </c>
    </row>
    <row r="44" spans="1:19" ht="25.5" hidden="1" x14ac:dyDescent="0.25">
      <c r="A44" s="31" t="s">
        <v>14</v>
      </c>
      <c r="B44" s="13">
        <v>42</v>
      </c>
      <c r="C44" s="31" t="s">
        <v>15</v>
      </c>
      <c r="D44" s="11" t="s">
        <v>253</v>
      </c>
      <c r="E44" s="13" t="s">
        <v>254</v>
      </c>
      <c r="F44" s="11" t="s">
        <v>206</v>
      </c>
      <c r="G44" s="9">
        <v>8</v>
      </c>
      <c r="H44" s="10">
        <f>35*I$38:I$72/26</f>
        <v>35</v>
      </c>
      <c r="I44" s="10">
        <v>26</v>
      </c>
      <c r="J44" s="10">
        <f>30*K$38:K$72/28</f>
        <v>19.285714285714285</v>
      </c>
      <c r="K44" s="10">
        <v>18</v>
      </c>
      <c r="L44" s="10">
        <f>35*26.89/M$38:M$72</f>
        <v>15.924703891708967</v>
      </c>
      <c r="M44" s="10">
        <v>59.1</v>
      </c>
      <c r="N44" s="10">
        <f>SUM(H$38:H$72+J$38:J$72+L$38:L$72)</f>
        <v>70.21041817742325</v>
      </c>
      <c r="O44" s="9"/>
      <c r="P44" s="10">
        <f>N$38:N$72</f>
        <v>70.21041817742325</v>
      </c>
      <c r="Q44" s="9" t="s">
        <v>456</v>
      </c>
      <c r="R44" s="13">
        <v>42</v>
      </c>
      <c r="S44" s="9"/>
    </row>
    <row r="45" spans="1:19" ht="76.5" hidden="1" x14ac:dyDescent="0.25">
      <c r="A45" s="12" t="s">
        <v>14</v>
      </c>
      <c r="B45" s="9">
        <v>43</v>
      </c>
      <c r="C45" s="12" t="s">
        <v>15</v>
      </c>
      <c r="D45" s="11" t="s">
        <v>117</v>
      </c>
      <c r="E45" s="13" t="s">
        <v>118</v>
      </c>
      <c r="F45" s="29" t="s">
        <v>109</v>
      </c>
      <c r="G45" s="9" t="s">
        <v>119</v>
      </c>
      <c r="H45" s="10">
        <f>35*I:I/19.2</f>
        <v>18.958333333333336</v>
      </c>
      <c r="I45" s="9">
        <v>10.4</v>
      </c>
      <c r="J45" s="10">
        <f>30*K:K/26</f>
        <v>30</v>
      </c>
      <c r="K45" s="9">
        <v>26</v>
      </c>
      <c r="L45" s="10">
        <f>35*45.41/M:M</f>
        <v>21.163115845539281</v>
      </c>
      <c r="M45" s="10">
        <v>75.099999999999994</v>
      </c>
      <c r="N45" s="10">
        <f>SUM(H:H+J:J+L:L)</f>
        <v>70.121449178872609</v>
      </c>
      <c r="O45" s="9"/>
      <c r="P45" s="10">
        <f>N:N</f>
        <v>70.121449178872609</v>
      </c>
      <c r="Q45" s="9" t="s">
        <v>456</v>
      </c>
      <c r="R45" s="9">
        <v>43</v>
      </c>
      <c r="S45" s="13"/>
    </row>
    <row r="46" spans="1:19" ht="25.5" hidden="1" x14ac:dyDescent="0.25">
      <c r="A46" s="31" t="s">
        <v>14</v>
      </c>
      <c r="B46" s="13">
        <v>44</v>
      </c>
      <c r="C46" s="31" t="s">
        <v>15</v>
      </c>
      <c r="D46" s="11" t="s">
        <v>251</v>
      </c>
      <c r="E46" s="13" t="s">
        <v>252</v>
      </c>
      <c r="F46" s="11" t="s">
        <v>206</v>
      </c>
      <c r="G46" s="9">
        <v>8</v>
      </c>
      <c r="H46" s="10">
        <f>35*I$38:I$72/26</f>
        <v>30.96153846153846</v>
      </c>
      <c r="I46" s="10">
        <v>23</v>
      </c>
      <c r="J46" s="10">
        <f>30*K$38:K$72/28</f>
        <v>21.428571428571427</v>
      </c>
      <c r="K46" s="10">
        <v>20</v>
      </c>
      <c r="L46" s="10">
        <f>35*26.89/M$38:M$72</f>
        <v>17.624531835205993</v>
      </c>
      <c r="M46" s="10">
        <v>53.4</v>
      </c>
      <c r="N46" s="10">
        <f>SUM(H$38:H$72+J$38:J$72+L$38:L$72)</f>
        <v>70.014641725315869</v>
      </c>
      <c r="O46" s="9"/>
      <c r="P46" s="10">
        <f>N$38:N$72</f>
        <v>70.014641725315869</v>
      </c>
      <c r="Q46" s="9" t="s">
        <v>456</v>
      </c>
      <c r="R46" s="13">
        <v>44</v>
      </c>
      <c r="S46" s="9"/>
    </row>
    <row r="47" spans="1:19" ht="89.25" hidden="1" x14ac:dyDescent="0.25">
      <c r="A47" s="17" t="s">
        <v>14</v>
      </c>
      <c r="B47" s="9">
        <v>45</v>
      </c>
      <c r="C47" s="17" t="s">
        <v>15</v>
      </c>
      <c r="D47" s="17" t="s">
        <v>80</v>
      </c>
      <c r="E47" s="21" t="s">
        <v>81</v>
      </c>
      <c r="F47" s="34" t="s">
        <v>62</v>
      </c>
      <c r="G47" s="18" t="s">
        <v>82</v>
      </c>
      <c r="H47" s="19">
        <f>35*I:I/29</f>
        <v>28.96551724137931</v>
      </c>
      <c r="I47" s="18">
        <v>24</v>
      </c>
      <c r="J47" s="19">
        <f>30*K:K/28</f>
        <v>17.142857142857142</v>
      </c>
      <c r="K47" s="18">
        <v>16</v>
      </c>
      <c r="L47" s="19">
        <f>35*30.9/M:M</f>
        <v>23.717105263157894</v>
      </c>
      <c r="M47" s="19">
        <v>45.6</v>
      </c>
      <c r="N47" s="19">
        <f>SUM(H:H+J:J+L:L)</f>
        <v>69.825479647394346</v>
      </c>
      <c r="O47" s="18"/>
      <c r="P47" s="19">
        <f>N:N</f>
        <v>69.825479647394346</v>
      </c>
      <c r="Q47" s="18" t="s">
        <v>457</v>
      </c>
      <c r="R47" s="9">
        <v>45</v>
      </c>
      <c r="S47" s="18" t="s">
        <v>79</v>
      </c>
    </row>
    <row r="48" spans="1:19" ht="76.5" hidden="1" x14ac:dyDescent="0.25">
      <c r="A48" s="12" t="s">
        <v>14</v>
      </c>
      <c r="B48" s="13">
        <v>46</v>
      </c>
      <c r="C48" s="12" t="s">
        <v>15</v>
      </c>
      <c r="D48" s="11" t="s">
        <v>35</v>
      </c>
      <c r="E48" s="16" t="s">
        <v>36</v>
      </c>
      <c r="F48" s="11" t="s">
        <v>18</v>
      </c>
      <c r="G48" s="9">
        <v>8</v>
      </c>
      <c r="H48" s="10">
        <f>35*I:I/29</f>
        <v>13.275862068965518</v>
      </c>
      <c r="I48" s="9">
        <v>11</v>
      </c>
      <c r="J48" s="10">
        <f>30*K:K/30</f>
        <v>24</v>
      </c>
      <c r="K48" s="9">
        <v>24</v>
      </c>
      <c r="L48" s="10">
        <f>35*27.54/M:M</f>
        <v>31.707236842105264</v>
      </c>
      <c r="M48" s="10">
        <v>30.4</v>
      </c>
      <c r="N48" s="10">
        <f>SUM(H:H+J:J+L:L)</f>
        <v>68.983098911070783</v>
      </c>
      <c r="O48" s="9"/>
      <c r="P48" s="10">
        <f>N:N</f>
        <v>68.983098911070783</v>
      </c>
      <c r="Q48" s="18" t="s">
        <v>457</v>
      </c>
      <c r="R48" s="13">
        <v>46</v>
      </c>
      <c r="S48" s="13" t="s">
        <v>19</v>
      </c>
    </row>
    <row r="49" spans="1:19" ht="25.5" hidden="1" x14ac:dyDescent="0.25">
      <c r="A49" s="31" t="s">
        <v>14</v>
      </c>
      <c r="B49" s="9">
        <v>47</v>
      </c>
      <c r="C49" s="31" t="s">
        <v>15</v>
      </c>
      <c r="D49" s="11" t="s">
        <v>247</v>
      </c>
      <c r="E49" s="9" t="s">
        <v>248</v>
      </c>
      <c r="F49" s="11" t="s">
        <v>206</v>
      </c>
      <c r="G49" s="9">
        <v>8</v>
      </c>
      <c r="H49" s="10">
        <f>35*I$38:I$72/26</f>
        <v>27.596153846153847</v>
      </c>
      <c r="I49" s="10">
        <v>20.5</v>
      </c>
      <c r="J49" s="10">
        <f>30*K$38:K$72/28</f>
        <v>12.857142857142858</v>
      </c>
      <c r="K49" s="10">
        <v>12</v>
      </c>
      <c r="L49" s="10">
        <f>35*26.89/M$38:M$72</f>
        <v>24.256443298969074</v>
      </c>
      <c r="M49" s="10">
        <v>38.799999999999997</v>
      </c>
      <c r="N49" s="10">
        <f>SUM(H$38:H$72+J$38:J$72+L$38:L$72)</f>
        <v>64.709740002265775</v>
      </c>
      <c r="O49" s="9"/>
      <c r="P49" s="10">
        <f>N$38:N$72</f>
        <v>64.709740002265775</v>
      </c>
      <c r="Q49" s="18" t="s">
        <v>457</v>
      </c>
      <c r="R49" s="9">
        <v>47</v>
      </c>
      <c r="S49" s="9"/>
    </row>
    <row r="50" spans="1:19" ht="76.5" hidden="1" x14ac:dyDescent="0.25">
      <c r="A50" s="12" t="s">
        <v>14</v>
      </c>
      <c r="B50" s="13">
        <v>48</v>
      </c>
      <c r="C50" s="12" t="s">
        <v>15</v>
      </c>
      <c r="D50" s="11" t="s">
        <v>124</v>
      </c>
      <c r="E50" s="13" t="s">
        <v>125</v>
      </c>
      <c r="F50" s="29" t="s">
        <v>109</v>
      </c>
      <c r="G50" s="9" t="s">
        <v>126</v>
      </c>
      <c r="H50" s="10">
        <f>35*I:I/19.2</f>
        <v>23.697916666666668</v>
      </c>
      <c r="I50" s="9">
        <v>13</v>
      </c>
      <c r="J50" s="10">
        <f>30*K:K/26</f>
        <v>16.153846153846153</v>
      </c>
      <c r="K50" s="9">
        <v>14</v>
      </c>
      <c r="L50" s="10">
        <f>35*45.41/M:M</f>
        <v>24.683180618108402</v>
      </c>
      <c r="M50" s="10">
        <v>64.39</v>
      </c>
      <c r="N50" s="10">
        <f>SUM(H:H+J:J+L:L)</f>
        <v>64.534943438621212</v>
      </c>
      <c r="O50" s="9"/>
      <c r="P50" s="10">
        <f>N:N</f>
        <v>64.534943438621212</v>
      </c>
      <c r="Q50" s="18" t="s">
        <v>457</v>
      </c>
      <c r="R50" s="13">
        <v>48</v>
      </c>
      <c r="S50" s="9"/>
    </row>
    <row r="51" spans="1:19" ht="114.75" hidden="1" x14ac:dyDescent="0.25">
      <c r="A51" s="12" t="s">
        <v>14</v>
      </c>
      <c r="B51" s="9">
        <v>49</v>
      </c>
      <c r="C51" s="12" t="s">
        <v>15</v>
      </c>
      <c r="D51" s="11" t="s">
        <v>107</v>
      </c>
      <c r="E51" s="13" t="s">
        <v>108</v>
      </c>
      <c r="F51" s="11" t="s">
        <v>87</v>
      </c>
      <c r="G51" s="9">
        <v>8</v>
      </c>
      <c r="H51" s="10">
        <f>35*I:I/24</f>
        <v>21.875</v>
      </c>
      <c r="I51" s="9">
        <v>15</v>
      </c>
      <c r="J51" s="10">
        <f>30*K:K/30</f>
        <v>18</v>
      </c>
      <c r="K51" s="9">
        <v>18</v>
      </c>
      <c r="L51" s="10">
        <f>35*38.39/M:M</f>
        <v>23.908362989323845</v>
      </c>
      <c r="M51" s="10">
        <v>56.2</v>
      </c>
      <c r="N51" s="10">
        <f>SUM(H:H+J:J+L:L)</f>
        <v>63.783362989323848</v>
      </c>
      <c r="O51" s="9"/>
      <c r="P51" s="10">
        <f>N:N</f>
        <v>63.783362989323848</v>
      </c>
      <c r="Q51" s="18" t="s">
        <v>457</v>
      </c>
      <c r="R51" s="9">
        <v>49</v>
      </c>
      <c r="S51" s="13" t="s">
        <v>88</v>
      </c>
    </row>
    <row r="52" spans="1:19" ht="25.5" hidden="1" x14ac:dyDescent="0.25">
      <c r="A52" s="31" t="s">
        <v>14</v>
      </c>
      <c r="B52" s="13">
        <v>50</v>
      </c>
      <c r="C52" s="31" t="s">
        <v>15</v>
      </c>
      <c r="D52" s="11" t="s">
        <v>227</v>
      </c>
      <c r="E52" s="13" t="s">
        <v>228</v>
      </c>
      <c r="F52" s="11" t="s">
        <v>206</v>
      </c>
      <c r="G52" s="9">
        <v>8</v>
      </c>
      <c r="H52" s="10">
        <f>35*I$38:I$72/26</f>
        <v>28.942307692307693</v>
      </c>
      <c r="I52" s="10">
        <v>21.5</v>
      </c>
      <c r="J52" s="10">
        <f>30*K$38:K$72/28</f>
        <v>15</v>
      </c>
      <c r="K52" s="10">
        <v>14</v>
      </c>
      <c r="L52" s="10">
        <f>35*26.89/M$38:M$72</f>
        <v>19.730607966457022</v>
      </c>
      <c r="M52" s="10">
        <v>47.7</v>
      </c>
      <c r="N52" s="10">
        <f>SUM(H$38:H$72+J$38:J$72+L$38:L$72)</f>
        <v>63.672915658764715</v>
      </c>
      <c r="O52" s="9"/>
      <c r="P52" s="10">
        <f>N$38:N$72</f>
        <v>63.672915658764715</v>
      </c>
      <c r="Q52" s="18" t="s">
        <v>457</v>
      </c>
      <c r="R52" s="13">
        <v>50</v>
      </c>
      <c r="S52" s="9"/>
    </row>
    <row r="53" spans="1:19" ht="76.5" hidden="1" x14ac:dyDescent="0.25">
      <c r="A53" s="12" t="s">
        <v>14</v>
      </c>
      <c r="B53" s="9">
        <v>51</v>
      </c>
      <c r="C53" s="12" t="s">
        <v>15</v>
      </c>
      <c r="D53" s="11" t="s">
        <v>37</v>
      </c>
      <c r="E53" s="16" t="s">
        <v>38</v>
      </c>
      <c r="F53" s="11" t="s">
        <v>18</v>
      </c>
      <c r="G53" s="9">
        <v>8</v>
      </c>
      <c r="H53" s="10">
        <f>35*I:I/29</f>
        <v>9.6551724137931032</v>
      </c>
      <c r="I53" s="9">
        <v>8</v>
      </c>
      <c r="J53" s="10">
        <f>30*K:K/30</f>
        <v>26</v>
      </c>
      <c r="K53" s="9">
        <v>26</v>
      </c>
      <c r="L53" s="10">
        <f>35*27.54/M:M</f>
        <v>27.46153846153846</v>
      </c>
      <c r="M53" s="10">
        <v>35.1</v>
      </c>
      <c r="N53" s="10">
        <f>SUM(H:H+J:J+L:L)</f>
        <v>63.116710875331563</v>
      </c>
      <c r="O53" s="9"/>
      <c r="P53" s="10">
        <f>N:N</f>
        <v>63.116710875331563</v>
      </c>
      <c r="Q53" s="18" t="s">
        <v>457</v>
      </c>
      <c r="R53" s="9">
        <v>51</v>
      </c>
      <c r="S53" s="15" t="s">
        <v>26</v>
      </c>
    </row>
    <row r="54" spans="1:19" ht="89.25" hidden="1" x14ac:dyDescent="0.25">
      <c r="A54" s="12" t="s">
        <v>14</v>
      </c>
      <c r="B54" s="13">
        <v>52</v>
      </c>
      <c r="C54" s="12" t="s">
        <v>15</v>
      </c>
      <c r="D54" s="11" t="s">
        <v>39</v>
      </c>
      <c r="E54" s="13" t="s">
        <v>40</v>
      </c>
      <c r="F54" s="11" t="s">
        <v>20</v>
      </c>
      <c r="G54" s="9" t="s">
        <v>32</v>
      </c>
      <c r="H54" s="10">
        <f>35*I:I/29</f>
        <v>17.862068965517242</v>
      </c>
      <c r="I54" s="9">
        <v>14.8</v>
      </c>
      <c r="J54" s="10">
        <f>30*K:K/30</f>
        <v>20</v>
      </c>
      <c r="K54" s="9">
        <v>20</v>
      </c>
      <c r="L54" s="10">
        <f>35*27.54/M:M</f>
        <v>24.037406483790523</v>
      </c>
      <c r="M54" s="10">
        <v>40.1</v>
      </c>
      <c r="N54" s="10">
        <f>SUM(H:H+J:J+L:L)</f>
        <v>61.899475449307758</v>
      </c>
      <c r="O54" s="9"/>
      <c r="P54" s="10">
        <f>N:N</f>
        <v>61.899475449307758</v>
      </c>
      <c r="Q54" s="18" t="s">
        <v>457</v>
      </c>
      <c r="R54" s="13">
        <v>52</v>
      </c>
      <c r="S54" s="11" t="s">
        <v>23</v>
      </c>
    </row>
    <row r="55" spans="1:19" ht="89.25" hidden="1" x14ac:dyDescent="0.25">
      <c r="A55" s="12" t="s">
        <v>14</v>
      </c>
      <c r="B55" s="9">
        <v>53</v>
      </c>
      <c r="C55" s="12" t="s">
        <v>15</v>
      </c>
      <c r="D55" s="11" t="s">
        <v>41</v>
      </c>
      <c r="E55" s="13" t="s">
        <v>42</v>
      </c>
      <c r="F55" s="11" t="s">
        <v>20</v>
      </c>
      <c r="G55" s="9" t="s">
        <v>29</v>
      </c>
      <c r="H55" s="10">
        <f>35*I:I/29</f>
        <v>13.517241379310345</v>
      </c>
      <c r="I55" s="9">
        <v>11.2</v>
      </c>
      <c r="J55" s="10">
        <f>30*K:K/30</f>
        <v>20</v>
      </c>
      <c r="K55" s="9">
        <v>20</v>
      </c>
      <c r="L55" s="10">
        <f>35*27.54/M:M</f>
        <v>28.175971938029814</v>
      </c>
      <c r="M55" s="10">
        <v>34.21</v>
      </c>
      <c r="N55" s="10">
        <f>SUM(H:H+J:J+L:L)</f>
        <v>61.693213317340167</v>
      </c>
      <c r="O55" s="9"/>
      <c r="P55" s="10">
        <f>N:N</f>
        <v>61.693213317340167</v>
      </c>
      <c r="Q55" s="18" t="s">
        <v>457</v>
      </c>
      <c r="R55" s="9">
        <v>53</v>
      </c>
      <c r="S55" s="11" t="s">
        <v>23</v>
      </c>
    </row>
    <row r="56" spans="1:19" ht="89.25" hidden="1" x14ac:dyDescent="0.25">
      <c r="A56" s="17" t="s">
        <v>14</v>
      </c>
      <c r="B56" s="13">
        <v>54</v>
      </c>
      <c r="C56" s="17" t="s">
        <v>15</v>
      </c>
      <c r="D56" s="17" t="s">
        <v>83</v>
      </c>
      <c r="E56" s="21" t="s">
        <v>84</v>
      </c>
      <c r="F56" s="34" t="s">
        <v>62</v>
      </c>
      <c r="G56" s="18" t="s">
        <v>82</v>
      </c>
      <c r="H56" s="19">
        <f>35*I:I/29</f>
        <v>27.155172413793103</v>
      </c>
      <c r="I56" s="18">
        <v>22.5</v>
      </c>
      <c r="J56" s="19">
        <f>30*K:K/28</f>
        <v>23.571428571428573</v>
      </c>
      <c r="K56" s="18">
        <v>22</v>
      </c>
      <c r="L56" s="19">
        <f>35*30.9/M:M</f>
        <v>10.602941176470589</v>
      </c>
      <c r="M56" s="19">
        <v>102</v>
      </c>
      <c r="N56" s="19">
        <f>SUM(H:H+J:J+L:L)</f>
        <v>61.329542161692267</v>
      </c>
      <c r="O56" s="18"/>
      <c r="P56" s="19">
        <f>N:N</f>
        <v>61.329542161692267</v>
      </c>
      <c r="Q56" s="18" t="s">
        <v>457</v>
      </c>
      <c r="R56" s="13">
        <v>54</v>
      </c>
      <c r="S56" s="18" t="s">
        <v>79</v>
      </c>
    </row>
    <row r="57" spans="1:19" ht="76.5" hidden="1" x14ac:dyDescent="0.25">
      <c r="A57" s="12" t="s">
        <v>14</v>
      </c>
      <c r="B57" s="9">
        <v>55</v>
      </c>
      <c r="C57" s="12" t="s">
        <v>15</v>
      </c>
      <c r="D57" s="11" t="s">
        <v>43</v>
      </c>
      <c r="E57" s="16" t="s">
        <v>44</v>
      </c>
      <c r="F57" s="11" t="s">
        <v>18</v>
      </c>
      <c r="G57" s="9">
        <v>8</v>
      </c>
      <c r="H57" s="10">
        <f>35*I:I/29</f>
        <v>18.103448275862068</v>
      </c>
      <c r="I57" s="9">
        <v>15</v>
      </c>
      <c r="J57" s="10">
        <f>30*K:K/30</f>
        <v>16</v>
      </c>
      <c r="K57" s="9">
        <v>16</v>
      </c>
      <c r="L57" s="10">
        <f>35*27.54/M:M</f>
        <v>23.977611940298505</v>
      </c>
      <c r="M57" s="10">
        <v>40.200000000000003</v>
      </c>
      <c r="N57" s="10">
        <f>SUM(H:H+J:J+L:L)</f>
        <v>58.081060216160566</v>
      </c>
      <c r="O57" s="9"/>
      <c r="P57" s="10">
        <f>N:N</f>
        <v>58.081060216160566</v>
      </c>
      <c r="Q57" s="18" t="s">
        <v>457</v>
      </c>
      <c r="R57" s="9">
        <v>55</v>
      </c>
      <c r="S57" s="13" t="s">
        <v>19</v>
      </c>
    </row>
    <row r="58" spans="1:19" ht="25.5" hidden="1" x14ac:dyDescent="0.25">
      <c r="A58" s="31" t="s">
        <v>14</v>
      </c>
      <c r="B58" s="13">
        <v>56</v>
      </c>
      <c r="C58" s="31" t="s">
        <v>15</v>
      </c>
      <c r="D58" s="11" t="s">
        <v>265</v>
      </c>
      <c r="E58" s="13" t="s">
        <v>266</v>
      </c>
      <c r="F58" s="11" t="s">
        <v>206</v>
      </c>
      <c r="G58" s="9">
        <v>8</v>
      </c>
      <c r="H58" s="10">
        <f t="shared" ref="H58:H64" si="2">35*I$38:I$72/26</f>
        <v>24.23076923076923</v>
      </c>
      <c r="I58" s="10">
        <v>18</v>
      </c>
      <c r="J58" s="10">
        <f t="shared" ref="J58:J64" si="3">30*K$38:K$72/28</f>
        <v>12.857142857142858</v>
      </c>
      <c r="K58" s="10">
        <v>12</v>
      </c>
      <c r="L58" s="10">
        <f t="shared" ref="L58:L64" si="4">35*26.89/M$38:M$72</f>
        <v>20.821902654867255</v>
      </c>
      <c r="M58" s="10">
        <v>45.2</v>
      </c>
      <c r="N58" s="10">
        <f t="shared" ref="N58:N64" si="5">SUM(H$38:H$72+J$38:J$72+L$38:L$72)</f>
        <v>57.909814742779346</v>
      </c>
      <c r="O58" s="9"/>
      <c r="P58" s="10">
        <f t="shared" ref="P58:P64" si="6">N$38:N$72</f>
        <v>57.909814742779346</v>
      </c>
      <c r="Q58" s="18" t="s">
        <v>457</v>
      </c>
      <c r="R58" s="13">
        <v>56</v>
      </c>
      <c r="S58" s="9"/>
    </row>
    <row r="59" spans="1:19" ht="25.5" hidden="1" x14ac:dyDescent="0.25">
      <c r="A59" s="31" t="s">
        <v>14</v>
      </c>
      <c r="B59" s="9">
        <v>57</v>
      </c>
      <c r="C59" s="31" t="s">
        <v>15</v>
      </c>
      <c r="D59" s="11" t="s">
        <v>271</v>
      </c>
      <c r="E59" s="13" t="s">
        <v>272</v>
      </c>
      <c r="F59" s="11" t="s">
        <v>206</v>
      </c>
      <c r="G59" s="9">
        <v>8</v>
      </c>
      <c r="H59" s="10">
        <f t="shared" si="2"/>
        <v>18.576923076923077</v>
      </c>
      <c r="I59" s="10">
        <v>13.8</v>
      </c>
      <c r="J59" s="10">
        <f t="shared" si="3"/>
        <v>12.857142857142858</v>
      </c>
      <c r="K59" s="10">
        <v>12</v>
      </c>
      <c r="L59" s="10">
        <f t="shared" si="4"/>
        <v>25.299731182795696</v>
      </c>
      <c r="M59" s="10">
        <v>37.200000000000003</v>
      </c>
      <c r="N59" s="10">
        <f t="shared" si="5"/>
        <v>56.733797116861631</v>
      </c>
      <c r="O59" s="9"/>
      <c r="P59" s="10">
        <f t="shared" si="6"/>
        <v>56.733797116861631</v>
      </c>
      <c r="Q59" s="18" t="s">
        <v>457</v>
      </c>
      <c r="R59" s="9">
        <v>57</v>
      </c>
      <c r="S59" s="9"/>
    </row>
    <row r="60" spans="1:19" ht="25.5" hidden="1" x14ac:dyDescent="0.25">
      <c r="A60" s="31" t="s">
        <v>14</v>
      </c>
      <c r="B60" s="13">
        <v>58</v>
      </c>
      <c r="C60" s="31" t="s">
        <v>15</v>
      </c>
      <c r="D60" s="11" t="s">
        <v>231</v>
      </c>
      <c r="E60" s="9" t="s">
        <v>232</v>
      </c>
      <c r="F60" s="11" t="s">
        <v>206</v>
      </c>
      <c r="G60" s="9">
        <v>8</v>
      </c>
      <c r="H60" s="10">
        <f t="shared" si="2"/>
        <v>22.884615384615383</v>
      </c>
      <c r="I60" s="10">
        <v>17</v>
      </c>
      <c r="J60" s="10">
        <f t="shared" si="3"/>
        <v>12.857142857142858</v>
      </c>
      <c r="K60" s="10">
        <v>12</v>
      </c>
      <c r="L60" s="10">
        <f t="shared" si="4"/>
        <v>20.730176211453745</v>
      </c>
      <c r="M60" s="10">
        <v>45.4</v>
      </c>
      <c r="N60" s="10">
        <f t="shared" si="5"/>
        <v>56.471934453211986</v>
      </c>
      <c r="O60" s="9"/>
      <c r="P60" s="10">
        <f t="shared" si="6"/>
        <v>56.471934453211986</v>
      </c>
      <c r="Q60" s="18" t="s">
        <v>457</v>
      </c>
      <c r="R60" s="13">
        <v>58</v>
      </c>
      <c r="S60" s="9"/>
    </row>
    <row r="61" spans="1:19" ht="25.5" hidden="1" x14ac:dyDescent="0.25">
      <c r="A61" s="31" t="s">
        <v>14</v>
      </c>
      <c r="B61" s="9">
        <v>59</v>
      </c>
      <c r="C61" s="31" t="s">
        <v>15</v>
      </c>
      <c r="D61" s="11" t="s">
        <v>259</v>
      </c>
      <c r="E61" s="13" t="s">
        <v>260</v>
      </c>
      <c r="F61" s="11" t="s">
        <v>206</v>
      </c>
      <c r="G61" s="9">
        <v>8</v>
      </c>
      <c r="H61" s="10">
        <f t="shared" si="2"/>
        <v>21.53846153846154</v>
      </c>
      <c r="I61" s="10">
        <v>16</v>
      </c>
      <c r="J61" s="10">
        <f t="shared" si="3"/>
        <v>12.857142857142858</v>
      </c>
      <c r="K61" s="10">
        <v>12</v>
      </c>
      <c r="L61" s="10">
        <f t="shared" si="4"/>
        <v>20.024468085106381</v>
      </c>
      <c r="M61" s="10">
        <v>47</v>
      </c>
      <c r="N61" s="10">
        <f t="shared" si="5"/>
        <v>54.420072480710772</v>
      </c>
      <c r="O61" s="9"/>
      <c r="P61" s="10">
        <f t="shared" si="6"/>
        <v>54.420072480710772</v>
      </c>
      <c r="Q61" s="18" t="s">
        <v>457</v>
      </c>
      <c r="R61" s="9">
        <v>59</v>
      </c>
      <c r="S61" s="9"/>
    </row>
    <row r="62" spans="1:19" ht="25.5" hidden="1" x14ac:dyDescent="0.25">
      <c r="A62" s="31" t="s">
        <v>14</v>
      </c>
      <c r="B62" s="13">
        <v>60</v>
      </c>
      <c r="C62" s="31" t="s">
        <v>15</v>
      </c>
      <c r="D62" s="11" t="s">
        <v>243</v>
      </c>
      <c r="E62" s="13" t="s">
        <v>244</v>
      </c>
      <c r="F62" s="11" t="s">
        <v>206</v>
      </c>
      <c r="G62" s="9">
        <v>8</v>
      </c>
      <c r="H62" s="10">
        <f t="shared" si="2"/>
        <v>14.807692307692308</v>
      </c>
      <c r="I62" s="10">
        <v>11</v>
      </c>
      <c r="J62" s="10">
        <f t="shared" si="3"/>
        <v>15</v>
      </c>
      <c r="K62" s="10">
        <v>14</v>
      </c>
      <c r="L62" s="10">
        <f t="shared" si="4"/>
        <v>23.470074812967578</v>
      </c>
      <c r="M62" s="10">
        <v>40.1</v>
      </c>
      <c r="N62" s="10">
        <f t="shared" si="5"/>
        <v>53.277767120659888</v>
      </c>
      <c r="O62" s="9"/>
      <c r="P62" s="10">
        <f t="shared" si="6"/>
        <v>53.277767120659888</v>
      </c>
      <c r="Q62" s="18" t="s">
        <v>457</v>
      </c>
      <c r="R62" s="13">
        <v>60</v>
      </c>
      <c r="S62" s="9"/>
    </row>
    <row r="63" spans="1:19" ht="25.5" hidden="1" x14ac:dyDescent="0.25">
      <c r="A63" s="31" t="s">
        <v>14</v>
      </c>
      <c r="B63" s="9">
        <v>61</v>
      </c>
      <c r="C63" s="31" t="s">
        <v>15</v>
      </c>
      <c r="D63" s="11" t="s">
        <v>257</v>
      </c>
      <c r="E63" s="13" t="s">
        <v>258</v>
      </c>
      <c r="F63" s="11" t="s">
        <v>206</v>
      </c>
      <c r="G63" s="9">
        <v>8</v>
      </c>
      <c r="H63" s="10">
        <f t="shared" si="2"/>
        <v>26.25</v>
      </c>
      <c r="I63" s="10">
        <v>19.5</v>
      </c>
      <c r="J63" s="10">
        <f t="shared" si="3"/>
        <v>15</v>
      </c>
      <c r="K63" s="10">
        <v>14</v>
      </c>
      <c r="L63" s="10">
        <f t="shared" si="4"/>
        <v>10.670634920634921</v>
      </c>
      <c r="M63" s="10">
        <v>88.2</v>
      </c>
      <c r="N63" s="10">
        <f t="shared" si="5"/>
        <v>51.920634920634924</v>
      </c>
      <c r="O63" s="9"/>
      <c r="P63" s="10">
        <f t="shared" si="6"/>
        <v>51.920634920634924</v>
      </c>
      <c r="Q63" s="18" t="s">
        <v>457</v>
      </c>
      <c r="R63" s="9">
        <v>61</v>
      </c>
      <c r="S63" s="9"/>
    </row>
    <row r="64" spans="1:19" ht="25.5" hidden="1" x14ac:dyDescent="0.25">
      <c r="A64" s="31" t="s">
        <v>14</v>
      </c>
      <c r="B64" s="13">
        <v>62</v>
      </c>
      <c r="C64" s="31" t="s">
        <v>15</v>
      </c>
      <c r="D64" s="11" t="s">
        <v>261</v>
      </c>
      <c r="E64" s="13" t="s">
        <v>262</v>
      </c>
      <c r="F64" s="11" t="s">
        <v>206</v>
      </c>
      <c r="G64" s="9">
        <v>8</v>
      </c>
      <c r="H64" s="10">
        <f t="shared" si="2"/>
        <v>16.153846153846153</v>
      </c>
      <c r="I64" s="10">
        <v>12</v>
      </c>
      <c r="J64" s="10">
        <f t="shared" si="3"/>
        <v>12.857142857142858</v>
      </c>
      <c r="K64" s="10">
        <v>12</v>
      </c>
      <c r="L64" s="10">
        <f t="shared" si="4"/>
        <v>19.168024439918533</v>
      </c>
      <c r="M64" s="10">
        <v>49.1</v>
      </c>
      <c r="N64" s="10">
        <f t="shared" si="5"/>
        <v>48.179013450907547</v>
      </c>
      <c r="O64" s="9"/>
      <c r="P64" s="10">
        <f t="shared" si="6"/>
        <v>48.179013450907547</v>
      </c>
      <c r="Q64" s="9"/>
      <c r="R64" s="13">
        <v>62</v>
      </c>
      <c r="S64" s="9"/>
    </row>
    <row r="65" spans="1:19" ht="38.25" hidden="1" x14ac:dyDescent="0.25">
      <c r="A65" s="12" t="s">
        <v>14</v>
      </c>
      <c r="B65" s="9">
        <v>63</v>
      </c>
      <c r="C65" s="12" t="s">
        <v>15</v>
      </c>
      <c r="D65" s="35" t="s">
        <v>371</v>
      </c>
      <c r="E65" s="15" t="s">
        <v>372</v>
      </c>
      <c r="F65" s="11" t="s">
        <v>361</v>
      </c>
      <c r="G65" s="11" t="s">
        <v>126</v>
      </c>
      <c r="H65" s="36">
        <f>35*I:I/15</f>
        <v>35</v>
      </c>
      <c r="I65" s="9">
        <v>15</v>
      </c>
      <c r="J65" s="9">
        <v>0</v>
      </c>
      <c r="K65" s="9">
        <v>0</v>
      </c>
      <c r="L65" s="9">
        <v>0</v>
      </c>
      <c r="M65" s="10">
        <v>0</v>
      </c>
      <c r="N65" s="33">
        <v>35</v>
      </c>
      <c r="O65" s="9"/>
      <c r="P65" s="33">
        <v>35</v>
      </c>
      <c r="Q65" s="9"/>
      <c r="R65" s="9">
        <v>63</v>
      </c>
      <c r="S65" s="12" t="s">
        <v>362</v>
      </c>
    </row>
    <row r="66" spans="1:19" ht="102" hidden="1" x14ac:dyDescent="0.25">
      <c r="A66" s="12" t="s">
        <v>14</v>
      </c>
      <c r="B66" s="13">
        <v>64</v>
      </c>
      <c r="C66" s="12" t="s">
        <v>15</v>
      </c>
      <c r="D66" s="11" t="s">
        <v>381</v>
      </c>
      <c r="E66" s="13" t="s">
        <v>382</v>
      </c>
      <c r="F66" s="37" t="s">
        <v>379</v>
      </c>
      <c r="G66" s="9">
        <v>8</v>
      </c>
      <c r="H66" s="10">
        <f>35*I:I/20</f>
        <v>35</v>
      </c>
      <c r="I66" s="10">
        <v>20</v>
      </c>
      <c r="J66" s="10">
        <v>0</v>
      </c>
      <c r="K66" s="10">
        <v>0</v>
      </c>
      <c r="L66" s="10">
        <v>0</v>
      </c>
      <c r="M66" s="10">
        <v>0</v>
      </c>
      <c r="N66" s="10">
        <v>35</v>
      </c>
      <c r="O66" s="9"/>
      <c r="P66" s="10">
        <v>35</v>
      </c>
      <c r="Q66" s="9"/>
      <c r="R66" s="13">
        <v>64</v>
      </c>
      <c r="S66" s="13" t="s">
        <v>380</v>
      </c>
    </row>
    <row r="67" spans="1:19" ht="89.25" hidden="1" x14ac:dyDescent="0.25">
      <c r="A67" s="12" t="s">
        <v>14</v>
      </c>
      <c r="B67" s="9">
        <v>65</v>
      </c>
      <c r="C67" s="12" t="s">
        <v>15</v>
      </c>
      <c r="D67" s="11" t="s">
        <v>444</v>
      </c>
      <c r="E67" s="13" t="s">
        <v>445</v>
      </c>
      <c r="F67" s="11" t="s">
        <v>446</v>
      </c>
      <c r="G67" s="9">
        <v>8</v>
      </c>
      <c r="H67" s="10">
        <v>35</v>
      </c>
      <c r="I67" s="10">
        <v>9.9</v>
      </c>
      <c r="J67" s="10">
        <v>0</v>
      </c>
      <c r="K67" s="10">
        <v>0</v>
      </c>
      <c r="L67" s="10">
        <v>0</v>
      </c>
      <c r="M67" s="10">
        <v>0</v>
      </c>
      <c r="N67" s="10">
        <v>35</v>
      </c>
      <c r="O67" s="9"/>
      <c r="P67" s="26">
        <v>35</v>
      </c>
      <c r="Q67" s="9"/>
      <c r="R67" s="9">
        <v>65</v>
      </c>
      <c r="S67" s="13" t="s">
        <v>447</v>
      </c>
    </row>
    <row r="68" spans="1:19" ht="38.25" hidden="1" x14ac:dyDescent="0.25">
      <c r="A68" s="12" t="s">
        <v>14</v>
      </c>
      <c r="B68" s="13">
        <v>66</v>
      </c>
      <c r="C68" s="12" t="s">
        <v>15</v>
      </c>
      <c r="D68" s="35" t="s">
        <v>367</v>
      </c>
      <c r="E68" s="11" t="s">
        <v>368</v>
      </c>
      <c r="F68" s="15" t="s">
        <v>361</v>
      </c>
      <c r="G68" s="11" t="s">
        <v>126</v>
      </c>
      <c r="H68" s="36">
        <f>35*I:I/15</f>
        <v>32.666666666666664</v>
      </c>
      <c r="I68" s="9">
        <v>14</v>
      </c>
      <c r="J68" s="9">
        <v>0</v>
      </c>
      <c r="K68" s="9">
        <v>0</v>
      </c>
      <c r="L68" s="9">
        <v>0</v>
      </c>
      <c r="M68" s="10">
        <v>0</v>
      </c>
      <c r="N68" s="33">
        <v>32.67</v>
      </c>
      <c r="O68" s="9"/>
      <c r="P68" s="33">
        <v>32.67</v>
      </c>
      <c r="Q68" s="9"/>
      <c r="R68" s="13">
        <v>66</v>
      </c>
      <c r="S68" s="31" t="s">
        <v>362</v>
      </c>
    </row>
    <row r="69" spans="1:19" ht="25.5" hidden="1" x14ac:dyDescent="0.25">
      <c r="A69" s="31" t="s">
        <v>14</v>
      </c>
      <c r="B69" s="9">
        <v>67</v>
      </c>
      <c r="C69" s="31" t="s">
        <v>15</v>
      </c>
      <c r="D69" s="11" t="s">
        <v>249</v>
      </c>
      <c r="E69" s="13" t="s">
        <v>250</v>
      </c>
      <c r="F69" s="11" t="s">
        <v>206</v>
      </c>
      <c r="G69" s="9">
        <v>8</v>
      </c>
      <c r="H69" s="10">
        <f>35*I$38:I$72/26</f>
        <v>32.307692307692307</v>
      </c>
      <c r="I69" s="10">
        <v>24</v>
      </c>
      <c r="J69" s="10">
        <f>30*K$38:K$72/28</f>
        <v>0</v>
      </c>
      <c r="K69" s="10">
        <v>0</v>
      </c>
      <c r="L69" s="10">
        <v>0</v>
      </c>
      <c r="M69" s="10">
        <v>0</v>
      </c>
      <c r="N69" s="10">
        <f>SUM(H$38:H$72+J$38:J$72+L$38:L$72)</f>
        <v>32.307692307692307</v>
      </c>
      <c r="O69" s="9"/>
      <c r="P69" s="10">
        <f>N$38:N$72</f>
        <v>32.307692307692307</v>
      </c>
      <c r="Q69" s="9"/>
      <c r="R69" s="9">
        <v>67</v>
      </c>
      <c r="S69" s="9"/>
    </row>
    <row r="70" spans="1:19" ht="102" hidden="1" x14ac:dyDescent="0.25">
      <c r="A70" s="12" t="s">
        <v>14</v>
      </c>
      <c r="B70" s="13">
        <v>68</v>
      </c>
      <c r="C70" s="12" t="s">
        <v>15</v>
      </c>
      <c r="D70" s="11" t="s">
        <v>377</v>
      </c>
      <c r="E70" s="13" t="s">
        <v>378</v>
      </c>
      <c r="F70" s="37" t="s">
        <v>379</v>
      </c>
      <c r="G70" s="9">
        <v>8</v>
      </c>
      <c r="H70" s="10">
        <f>35*I:I/20</f>
        <v>31.5</v>
      </c>
      <c r="I70" s="10">
        <v>18</v>
      </c>
      <c r="J70" s="10">
        <v>0</v>
      </c>
      <c r="K70" s="10">
        <v>0</v>
      </c>
      <c r="L70" s="10">
        <v>0</v>
      </c>
      <c r="M70" s="10">
        <v>0</v>
      </c>
      <c r="N70" s="10">
        <v>31.5</v>
      </c>
      <c r="O70" s="9"/>
      <c r="P70" s="10">
        <v>31.5</v>
      </c>
      <c r="Q70" s="9"/>
      <c r="R70" s="13">
        <v>68</v>
      </c>
      <c r="S70" s="13" t="s">
        <v>380</v>
      </c>
    </row>
    <row r="71" spans="1:19" ht="38.25" hidden="1" x14ac:dyDescent="0.25">
      <c r="A71" s="12" t="s">
        <v>14</v>
      </c>
      <c r="B71" s="9">
        <v>69</v>
      </c>
      <c r="C71" s="12" t="s">
        <v>15</v>
      </c>
      <c r="D71" s="35" t="s">
        <v>365</v>
      </c>
      <c r="E71" s="11" t="s">
        <v>366</v>
      </c>
      <c r="F71" s="15" t="s">
        <v>361</v>
      </c>
      <c r="G71" s="11" t="s">
        <v>112</v>
      </c>
      <c r="H71" s="36">
        <f>35*I:I/15</f>
        <v>30.333333333333332</v>
      </c>
      <c r="I71" s="9">
        <v>13</v>
      </c>
      <c r="J71" s="9">
        <v>0</v>
      </c>
      <c r="K71" s="9">
        <v>0</v>
      </c>
      <c r="L71" s="9">
        <v>0</v>
      </c>
      <c r="M71" s="10">
        <v>0</v>
      </c>
      <c r="N71" s="33">
        <v>30.33</v>
      </c>
      <c r="O71" s="9"/>
      <c r="P71" s="33">
        <v>30.33</v>
      </c>
      <c r="Q71" s="9"/>
      <c r="R71" s="9">
        <v>69</v>
      </c>
      <c r="S71" s="13" t="s">
        <v>362</v>
      </c>
    </row>
    <row r="72" spans="1:19" ht="38.25" hidden="1" x14ac:dyDescent="0.25">
      <c r="A72" s="12" t="s">
        <v>14</v>
      </c>
      <c r="B72" s="13">
        <v>70</v>
      </c>
      <c r="C72" s="12" t="s">
        <v>15</v>
      </c>
      <c r="D72" s="35" t="s">
        <v>373</v>
      </c>
      <c r="E72" s="11" t="s">
        <v>374</v>
      </c>
      <c r="F72" s="11" t="s">
        <v>361</v>
      </c>
      <c r="G72" s="11" t="s">
        <v>119</v>
      </c>
      <c r="H72" s="36">
        <f>35*I:I/15</f>
        <v>30.333333333333332</v>
      </c>
      <c r="I72" s="9">
        <v>13</v>
      </c>
      <c r="J72" s="9">
        <v>0</v>
      </c>
      <c r="K72" s="9">
        <v>0</v>
      </c>
      <c r="L72" s="9">
        <v>0</v>
      </c>
      <c r="M72" s="10">
        <v>0</v>
      </c>
      <c r="N72" s="33">
        <v>30.33</v>
      </c>
      <c r="O72" s="9"/>
      <c r="P72" s="33">
        <v>30.33</v>
      </c>
      <c r="Q72" s="9"/>
      <c r="R72" s="13">
        <v>70</v>
      </c>
      <c r="S72" s="31" t="s">
        <v>362</v>
      </c>
    </row>
    <row r="73" spans="1:19" ht="38.25" hidden="1" x14ac:dyDescent="0.25">
      <c r="A73" s="12" t="s">
        <v>14</v>
      </c>
      <c r="B73" s="9">
        <v>71</v>
      </c>
      <c r="C73" s="12" t="s">
        <v>15</v>
      </c>
      <c r="D73" s="35" t="s">
        <v>369</v>
      </c>
      <c r="E73" s="11" t="s">
        <v>370</v>
      </c>
      <c r="F73" s="15" t="s">
        <v>361</v>
      </c>
      <c r="G73" s="11" t="s">
        <v>126</v>
      </c>
      <c r="H73" s="36">
        <f>35*I:I/15</f>
        <v>28</v>
      </c>
      <c r="I73" s="9">
        <v>12</v>
      </c>
      <c r="J73" s="9">
        <v>0</v>
      </c>
      <c r="K73" s="9">
        <v>0</v>
      </c>
      <c r="L73" s="9">
        <v>0</v>
      </c>
      <c r="M73" s="10">
        <v>0</v>
      </c>
      <c r="N73" s="33">
        <v>28</v>
      </c>
      <c r="O73" s="9"/>
      <c r="P73" s="33">
        <v>28</v>
      </c>
      <c r="Q73" s="9"/>
      <c r="R73" s="9">
        <v>71</v>
      </c>
      <c r="S73" s="31" t="s">
        <v>362</v>
      </c>
    </row>
    <row r="74" spans="1:19" ht="38.25" hidden="1" x14ac:dyDescent="0.25">
      <c r="A74" s="12" t="s">
        <v>14</v>
      </c>
      <c r="B74" s="13">
        <v>72</v>
      </c>
      <c r="C74" s="12" t="s">
        <v>15</v>
      </c>
      <c r="D74" s="35" t="s">
        <v>375</v>
      </c>
      <c r="E74" s="15" t="s">
        <v>376</v>
      </c>
      <c r="F74" s="11" t="s">
        <v>361</v>
      </c>
      <c r="G74" s="11" t="s">
        <v>126</v>
      </c>
      <c r="H74" s="36">
        <f>35*I:I/15</f>
        <v>28</v>
      </c>
      <c r="I74" s="9">
        <v>12</v>
      </c>
      <c r="J74" s="9">
        <v>0</v>
      </c>
      <c r="K74" s="9">
        <v>0</v>
      </c>
      <c r="L74" s="9">
        <v>0</v>
      </c>
      <c r="M74" s="10">
        <v>0</v>
      </c>
      <c r="N74" s="33">
        <v>28</v>
      </c>
      <c r="O74" s="9"/>
      <c r="P74" s="33">
        <v>28</v>
      </c>
      <c r="Q74" s="9"/>
      <c r="R74" s="13">
        <v>72</v>
      </c>
      <c r="S74" s="12" t="s">
        <v>362</v>
      </c>
    </row>
    <row r="75" spans="1:19" ht="25.5" hidden="1" x14ac:dyDescent="0.25">
      <c r="A75" s="31" t="s">
        <v>14</v>
      </c>
      <c r="B75" s="9">
        <v>73</v>
      </c>
      <c r="C75" s="31" t="s">
        <v>15</v>
      </c>
      <c r="D75" s="11" t="s">
        <v>215</v>
      </c>
      <c r="E75" s="13" t="s">
        <v>216</v>
      </c>
      <c r="F75" s="11" t="s">
        <v>206</v>
      </c>
      <c r="G75" s="9">
        <v>8</v>
      </c>
      <c r="H75" s="22">
        <f t="shared" ref="H75:H81" si="7">35*I:I/26</f>
        <v>27.596153846153847</v>
      </c>
      <c r="I75" s="22">
        <v>20.5</v>
      </c>
      <c r="J75" s="22">
        <f t="shared" ref="J75:J81" si="8">30*K:K/28</f>
        <v>0</v>
      </c>
      <c r="K75" s="22">
        <v>0</v>
      </c>
      <c r="L75" s="22">
        <v>0</v>
      </c>
      <c r="M75" s="22">
        <v>0</v>
      </c>
      <c r="N75" s="22">
        <f>SUM(H:H+J:J+L:L)</f>
        <v>27.596153846153847</v>
      </c>
      <c r="O75" s="1"/>
      <c r="P75" s="22">
        <f t="shared" ref="P75:P93" si="9">N:N</f>
        <v>27.596153846153847</v>
      </c>
      <c r="Q75" s="9"/>
      <c r="R75" s="9">
        <v>73</v>
      </c>
      <c r="S75" s="13"/>
    </row>
    <row r="76" spans="1:19" ht="25.5" hidden="1" x14ac:dyDescent="0.25">
      <c r="A76" s="31" t="s">
        <v>14</v>
      </c>
      <c r="B76" s="13">
        <v>74</v>
      </c>
      <c r="C76" s="31" t="s">
        <v>15</v>
      </c>
      <c r="D76" s="11" t="s">
        <v>219</v>
      </c>
      <c r="E76" s="9" t="s">
        <v>220</v>
      </c>
      <c r="F76" s="11" t="s">
        <v>206</v>
      </c>
      <c r="G76" s="9">
        <v>8</v>
      </c>
      <c r="H76" s="22">
        <f t="shared" si="7"/>
        <v>27.596153846153847</v>
      </c>
      <c r="I76" s="22">
        <v>20.5</v>
      </c>
      <c r="J76" s="22">
        <f t="shared" si="8"/>
        <v>0</v>
      </c>
      <c r="K76" s="22">
        <v>0</v>
      </c>
      <c r="L76" s="22">
        <v>0</v>
      </c>
      <c r="M76" s="22">
        <v>0</v>
      </c>
      <c r="N76" s="22">
        <f>SUM(H:H+J:J+L:L)</f>
        <v>27.596153846153847</v>
      </c>
      <c r="O76" s="1"/>
      <c r="P76" s="22">
        <f t="shared" si="9"/>
        <v>27.596153846153847</v>
      </c>
      <c r="Q76" s="9"/>
      <c r="R76" s="13">
        <v>74</v>
      </c>
      <c r="S76" s="9"/>
    </row>
    <row r="77" spans="1:19" ht="25.5" hidden="1" x14ac:dyDescent="0.25">
      <c r="A77" s="31" t="s">
        <v>14</v>
      </c>
      <c r="B77" s="9">
        <v>75</v>
      </c>
      <c r="C77" s="31" t="s">
        <v>15</v>
      </c>
      <c r="D77" s="11" t="s">
        <v>275</v>
      </c>
      <c r="E77" s="13" t="s">
        <v>276</v>
      </c>
      <c r="F77" s="11" t="s">
        <v>206</v>
      </c>
      <c r="G77" s="9">
        <v>8</v>
      </c>
      <c r="H77" s="22">
        <f t="shared" si="7"/>
        <v>25.576923076923077</v>
      </c>
      <c r="I77" s="22">
        <v>19</v>
      </c>
      <c r="J77" s="22">
        <f t="shared" si="8"/>
        <v>0</v>
      </c>
      <c r="K77" s="20">
        <v>0</v>
      </c>
      <c r="L77" s="22">
        <v>0</v>
      </c>
      <c r="M77" s="20">
        <v>0</v>
      </c>
      <c r="N77" s="22">
        <f>SUM(H:H+J:J+L:L)</f>
        <v>25.576923076923077</v>
      </c>
      <c r="O77" s="1"/>
      <c r="P77" s="22">
        <f t="shared" si="9"/>
        <v>25.576923076923077</v>
      </c>
      <c r="Q77" s="9"/>
      <c r="R77" s="9">
        <v>75</v>
      </c>
      <c r="S77" s="9"/>
    </row>
    <row r="78" spans="1:19" ht="25.5" hidden="1" x14ac:dyDescent="0.25">
      <c r="A78" s="31" t="s">
        <v>14</v>
      </c>
      <c r="B78" s="13">
        <v>76</v>
      </c>
      <c r="C78" s="31" t="s">
        <v>15</v>
      </c>
      <c r="D78" s="11" t="s">
        <v>209</v>
      </c>
      <c r="E78" s="9" t="s">
        <v>210</v>
      </c>
      <c r="F78" s="11" t="s">
        <v>206</v>
      </c>
      <c r="G78" s="9">
        <v>8</v>
      </c>
      <c r="H78" s="22">
        <f t="shared" si="7"/>
        <v>24.23076923076923</v>
      </c>
      <c r="I78" s="22">
        <v>18</v>
      </c>
      <c r="J78" s="22">
        <f t="shared" si="8"/>
        <v>0</v>
      </c>
      <c r="K78" s="22">
        <v>0</v>
      </c>
      <c r="L78" s="22">
        <v>0</v>
      </c>
      <c r="M78" s="22">
        <v>0</v>
      </c>
      <c r="N78" s="22">
        <v>24.23</v>
      </c>
      <c r="O78" s="1"/>
      <c r="P78" s="22">
        <f t="shared" si="9"/>
        <v>24.23</v>
      </c>
      <c r="Q78" s="9"/>
      <c r="R78" s="13">
        <v>76</v>
      </c>
      <c r="S78" s="13"/>
    </row>
    <row r="79" spans="1:19" ht="25.5" hidden="1" x14ac:dyDescent="0.25">
      <c r="A79" s="31" t="s">
        <v>14</v>
      </c>
      <c r="B79" s="9">
        <v>77</v>
      </c>
      <c r="C79" s="31" t="s">
        <v>15</v>
      </c>
      <c r="D79" s="11" t="s">
        <v>255</v>
      </c>
      <c r="E79" s="13" t="s">
        <v>256</v>
      </c>
      <c r="F79" s="11" t="s">
        <v>206</v>
      </c>
      <c r="G79" s="9">
        <v>8</v>
      </c>
      <c r="H79" s="22">
        <f t="shared" si="7"/>
        <v>23.557692307692307</v>
      </c>
      <c r="I79" s="22">
        <v>17.5</v>
      </c>
      <c r="J79" s="22">
        <f t="shared" si="8"/>
        <v>0</v>
      </c>
      <c r="K79" s="20">
        <v>0</v>
      </c>
      <c r="L79" s="22">
        <v>0</v>
      </c>
      <c r="M79" s="20">
        <v>0</v>
      </c>
      <c r="N79" s="22">
        <f t="shared" ref="N79:N86" si="10">SUM(H:H+J:J+L:L)</f>
        <v>23.557692307692307</v>
      </c>
      <c r="O79" s="1"/>
      <c r="P79" s="22">
        <f t="shared" si="9"/>
        <v>23.557692307692307</v>
      </c>
      <c r="Q79" s="9"/>
      <c r="R79" s="9">
        <v>77</v>
      </c>
      <c r="S79" s="9"/>
    </row>
    <row r="80" spans="1:19" ht="25.5" hidden="1" x14ac:dyDescent="0.25">
      <c r="A80" s="31" t="s">
        <v>14</v>
      </c>
      <c r="B80" s="13">
        <v>78</v>
      </c>
      <c r="C80" s="31" t="s">
        <v>15</v>
      </c>
      <c r="D80" s="11" t="s">
        <v>213</v>
      </c>
      <c r="E80" s="13" t="s">
        <v>214</v>
      </c>
      <c r="F80" s="11" t="s">
        <v>206</v>
      </c>
      <c r="G80" s="9">
        <v>8</v>
      </c>
      <c r="H80" s="22">
        <f t="shared" si="7"/>
        <v>20.865384615384617</v>
      </c>
      <c r="I80" s="22">
        <v>15.5</v>
      </c>
      <c r="J80" s="22">
        <f t="shared" si="8"/>
        <v>0</v>
      </c>
      <c r="K80" s="22">
        <v>0</v>
      </c>
      <c r="L80" s="22">
        <v>0</v>
      </c>
      <c r="M80" s="22">
        <v>0</v>
      </c>
      <c r="N80" s="22">
        <f t="shared" si="10"/>
        <v>20.865384615384617</v>
      </c>
      <c r="O80" s="1"/>
      <c r="P80" s="22">
        <f t="shared" si="9"/>
        <v>20.865384615384617</v>
      </c>
      <c r="Q80" s="9"/>
      <c r="R80" s="13">
        <v>78</v>
      </c>
      <c r="S80" s="13"/>
    </row>
    <row r="81" spans="1:19" ht="25.5" hidden="1" x14ac:dyDescent="0.25">
      <c r="A81" s="31" t="s">
        <v>14</v>
      </c>
      <c r="B81" s="9">
        <v>79</v>
      </c>
      <c r="C81" s="31" t="s">
        <v>15</v>
      </c>
      <c r="D81" s="11" t="s">
        <v>225</v>
      </c>
      <c r="E81" s="13" t="s">
        <v>226</v>
      </c>
      <c r="F81" s="11" t="s">
        <v>206</v>
      </c>
      <c r="G81" s="9">
        <v>8</v>
      </c>
      <c r="H81" s="22">
        <f t="shared" si="7"/>
        <v>19.384615384615383</v>
      </c>
      <c r="I81" s="22">
        <v>14.4</v>
      </c>
      <c r="J81" s="22">
        <f t="shared" si="8"/>
        <v>0</v>
      </c>
      <c r="K81" s="22">
        <v>0</v>
      </c>
      <c r="L81" s="22">
        <v>0</v>
      </c>
      <c r="M81" s="22">
        <v>0</v>
      </c>
      <c r="N81" s="22">
        <f t="shared" si="10"/>
        <v>19.384615384615383</v>
      </c>
      <c r="O81" s="1"/>
      <c r="P81" s="22">
        <f t="shared" si="9"/>
        <v>19.384615384615383</v>
      </c>
      <c r="Q81" s="9"/>
      <c r="R81" s="9">
        <v>79</v>
      </c>
      <c r="S81" s="9"/>
    </row>
    <row r="82" spans="1:19" ht="102" hidden="1" x14ac:dyDescent="0.25">
      <c r="A82" s="12" t="s">
        <v>14</v>
      </c>
      <c r="B82" s="13">
        <v>80</v>
      </c>
      <c r="C82" s="12" t="s">
        <v>15</v>
      </c>
      <c r="D82" s="11" t="s">
        <v>405</v>
      </c>
      <c r="E82" s="13" t="s">
        <v>406</v>
      </c>
      <c r="F82" s="12" t="s">
        <v>391</v>
      </c>
      <c r="G82" s="13" t="s">
        <v>407</v>
      </c>
      <c r="H82" s="30">
        <f>35*I:I/14.5</f>
        <v>19.068965517241381</v>
      </c>
      <c r="I82" s="30">
        <v>7.9</v>
      </c>
      <c r="J82" s="30">
        <f>30*K:K/22</f>
        <v>0</v>
      </c>
      <c r="K82" s="30">
        <v>0</v>
      </c>
      <c r="L82" s="30">
        <v>0</v>
      </c>
      <c r="M82" s="30">
        <v>0</v>
      </c>
      <c r="N82" s="30">
        <f t="shared" si="10"/>
        <v>19.068965517241381</v>
      </c>
      <c r="O82" s="13"/>
      <c r="P82" s="38">
        <f t="shared" si="9"/>
        <v>19.068965517241381</v>
      </c>
      <c r="Q82" s="13"/>
      <c r="R82" s="13">
        <v>80</v>
      </c>
      <c r="S82" s="13" t="s">
        <v>392</v>
      </c>
    </row>
    <row r="83" spans="1:19" ht="25.5" hidden="1" x14ac:dyDescent="0.25">
      <c r="A83" s="31" t="s">
        <v>14</v>
      </c>
      <c r="B83" s="9">
        <v>81</v>
      </c>
      <c r="C83" s="31" t="s">
        <v>15</v>
      </c>
      <c r="D83" s="11" t="s">
        <v>217</v>
      </c>
      <c r="E83" s="13" t="s">
        <v>218</v>
      </c>
      <c r="F83" s="11" t="s">
        <v>206</v>
      </c>
      <c r="G83" s="9">
        <v>8</v>
      </c>
      <c r="H83" s="22">
        <f t="shared" ref="H83:H88" si="11">35*I:I/26</f>
        <v>18.846153846153847</v>
      </c>
      <c r="I83" s="22">
        <v>14</v>
      </c>
      <c r="J83" s="22">
        <f t="shared" ref="J83:J88" si="12">30*K:K/28</f>
        <v>0</v>
      </c>
      <c r="K83" s="22">
        <v>0</v>
      </c>
      <c r="L83" s="22">
        <v>0</v>
      </c>
      <c r="M83" s="22">
        <v>0</v>
      </c>
      <c r="N83" s="22">
        <f t="shared" si="10"/>
        <v>18.846153846153847</v>
      </c>
      <c r="O83" s="1"/>
      <c r="P83" s="22">
        <f t="shared" si="9"/>
        <v>18.846153846153847</v>
      </c>
      <c r="Q83" s="9"/>
      <c r="R83" s="9">
        <v>81</v>
      </c>
      <c r="S83" s="9"/>
    </row>
    <row r="84" spans="1:19" ht="25.5" hidden="1" x14ac:dyDescent="0.25">
      <c r="A84" s="31" t="s">
        <v>14</v>
      </c>
      <c r="B84" s="13">
        <v>82</v>
      </c>
      <c r="C84" s="31" t="s">
        <v>15</v>
      </c>
      <c r="D84" s="11" t="s">
        <v>239</v>
      </c>
      <c r="E84" s="9" t="s">
        <v>240</v>
      </c>
      <c r="F84" s="11" t="s">
        <v>206</v>
      </c>
      <c r="G84" s="9">
        <v>8</v>
      </c>
      <c r="H84" s="22">
        <f t="shared" si="11"/>
        <v>18.846153846153847</v>
      </c>
      <c r="I84" s="22">
        <v>14</v>
      </c>
      <c r="J84" s="22">
        <f t="shared" si="12"/>
        <v>0</v>
      </c>
      <c r="K84" s="20">
        <v>0</v>
      </c>
      <c r="L84" s="22">
        <v>0</v>
      </c>
      <c r="M84" s="20">
        <v>0</v>
      </c>
      <c r="N84" s="22">
        <f t="shared" si="10"/>
        <v>18.846153846153847</v>
      </c>
      <c r="O84" s="1"/>
      <c r="P84" s="22">
        <f t="shared" si="9"/>
        <v>18.846153846153847</v>
      </c>
      <c r="Q84" s="9"/>
      <c r="R84" s="13">
        <v>82</v>
      </c>
      <c r="S84" s="9"/>
    </row>
    <row r="85" spans="1:19" ht="25.5" hidden="1" x14ac:dyDescent="0.25">
      <c r="A85" s="31" t="s">
        <v>14</v>
      </c>
      <c r="B85" s="9">
        <v>83</v>
      </c>
      <c r="C85" s="31" t="s">
        <v>15</v>
      </c>
      <c r="D85" s="11" t="s">
        <v>233</v>
      </c>
      <c r="E85" s="13" t="s">
        <v>234</v>
      </c>
      <c r="F85" s="11" t="s">
        <v>206</v>
      </c>
      <c r="G85" s="9">
        <v>8</v>
      </c>
      <c r="H85" s="22">
        <f t="shared" si="11"/>
        <v>17.5</v>
      </c>
      <c r="I85" s="22">
        <v>13</v>
      </c>
      <c r="J85" s="22">
        <f t="shared" si="12"/>
        <v>0</v>
      </c>
      <c r="K85" s="20">
        <v>0</v>
      </c>
      <c r="L85" s="22">
        <v>0</v>
      </c>
      <c r="M85" s="20">
        <v>0</v>
      </c>
      <c r="N85" s="22">
        <f t="shared" si="10"/>
        <v>17.5</v>
      </c>
      <c r="O85" s="1"/>
      <c r="P85" s="22">
        <f t="shared" si="9"/>
        <v>17.5</v>
      </c>
      <c r="Q85" s="9"/>
      <c r="R85" s="9">
        <v>83</v>
      </c>
      <c r="S85" s="9"/>
    </row>
    <row r="86" spans="1:19" ht="25.5" hidden="1" x14ac:dyDescent="0.25">
      <c r="A86" s="31" t="s">
        <v>14</v>
      </c>
      <c r="B86" s="13">
        <v>84</v>
      </c>
      <c r="C86" s="31" t="s">
        <v>15</v>
      </c>
      <c r="D86" s="11" t="s">
        <v>237</v>
      </c>
      <c r="E86" s="13" t="s">
        <v>238</v>
      </c>
      <c r="F86" s="11" t="s">
        <v>206</v>
      </c>
      <c r="G86" s="9">
        <v>8</v>
      </c>
      <c r="H86" s="22">
        <f t="shared" si="11"/>
        <v>16.826923076923077</v>
      </c>
      <c r="I86" s="22">
        <v>12.5</v>
      </c>
      <c r="J86" s="22">
        <f t="shared" si="12"/>
        <v>0</v>
      </c>
      <c r="K86" s="20">
        <v>0</v>
      </c>
      <c r="L86" s="22">
        <v>0</v>
      </c>
      <c r="M86" s="20">
        <v>0</v>
      </c>
      <c r="N86" s="22">
        <f t="shared" si="10"/>
        <v>16.826923076923077</v>
      </c>
      <c r="O86" s="1"/>
      <c r="P86" s="22">
        <f t="shared" si="9"/>
        <v>16.826923076923077</v>
      </c>
      <c r="Q86" s="9"/>
      <c r="R86" s="13">
        <v>84</v>
      </c>
      <c r="S86" s="9"/>
    </row>
    <row r="87" spans="1:19" ht="25.5" hidden="1" x14ac:dyDescent="0.25">
      <c r="A87" s="31" t="s">
        <v>14</v>
      </c>
      <c r="B87" s="9">
        <v>85</v>
      </c>
      <c r="C87" s="31" t="s">
        <v>15</v>
      </c>
      <c r="D87" s="11" t="s">
        <v>207</v>
      </c>
      <c r="E87" s="9" t="s">
        <v>208</v>
      </c>
      <c r="F87" s="11" t="s">
        <v>206</v>
      </c>
      <c r="G87" s="9">
        <v>8</v>
      </c>
      <c r="H87" s="22">
        <f t="shared" si="11"/>
        <v>16.153846153846153</v>
      </c>
      <c r="I87" s="22">
        <v>12</v>
      </c>
      <c r="J87" s="22">
        <f t="shared" si="12"/>
        <v>0</v>
      </c>
      <c r="K87" s="22">
        <v>0</v>
      </c>
      <c r="L87" s="22">
        <v>0</v>
      </c>
      <c r="M87" s="22">
        <v>0</v>
      </c>
      <c r="N87" s="22">
        <v>16.149999999999999</v>
      </c>
      <c r="O87" s="1"/>
      <c r="P87" s="22">
        <f t="shared" si="9"/>
        <v>16.149999999999999</v>
      </c>
      <c r="Q87" s="9"/>
      <c r="R87" s="9">
        <v>85</v>
      </c>
      <c r="S87" s="13"/>
    </row>
    <row r="88" spans="1:19" ht="25.5" hidden="1" x14ac:dyDescent="0.25">
      <c r="A88" s="31" t="s">
        <v>14</v>
      </c>
      <c r="B88" s="13">
        <v>86</v>
      </c>
      <c r="C88" s="31" t="s">
        <v>15</v>
      </c>
      <c r="D88" s="11" t="s">
        <v>229</v>
      </c>
      <c r="E88" s="9" t="s">
        <v>230</v>
      </c>
      <c r="F88" s="11" t="s">
        <v>206</v>
      </c>
      <c r="G88" s="9">
        <v>8</v>
      </c>
      <c r="H88" s="22">
        <f t="shared" si="11"/>
        <v>15.48076923076923</v>
      </c>
      <c r="I88" s="22">
        <v>11.5</v>
      </c>
      <c r="J88" s="22">
        <f t="shared" si="12"/>
        <v>0</v>
      </c>
      <c r="K88" s="22">
        <v>0</v>
      </c>
      <c r="L88" s="22">
        <v>0</v>
      </c>
      <c r="M88" s="22">
        <v>0</v>
      </c>
      <c r="N88" s="22">
        <f t="shared" ref="N88:N93" si="13">SUM(H:H+J:J+L:L)</f>
        <v>15.48076923076923</v>
      </c>
      <c r="O88" s="1"/>
      <c r="P88" s="22">
        <f t="shared" si="9"/>
        <v>15.48076923076923</v>
      </c>
      <c r="Q88" s="9"/>
      <c r="R88" s="13">
        <v>86</v>
      </c>
      <c r="S88" s="9"/>
    </row>
    <row r="89" spans="1:19" ht="102" hidden="1" x14ac:dyDescent="0.25">
      <c r="A89" s="12" t="s">
        <v>14</v>
      </c>
      <c r="B89" s="9">
        <v>87</v>
      </c>
      <c r="C89" s="12" t="s">
        <v>15</v>
      </c>
      <c r="D89" s="11" t="s">
        <v>408</v>
      </c>
      <c r="E89" s="13" t="s">
        <v>409</v>
      </c>
      <c r="F89" s="12" t="s">
        <v>391</v>
      </c>
      <c r="G89" s="13" t="s">
        <v>407</v>
      </c>
      <c r="H89" s="30">
        <f>35*I:I/14.5</f>
        <v>14.482758620689655</v>
      </c>
      <c r="I89" s="30">
        <v>6</v>
      </c>
      <c r="J89" s="30">
        <f>30*K:K/22</f>
        <v>0</v>
      </c>
      <c r="K89" s="30">
        <v>0</v>
      </c>
      <c r="L89" s="30">
        <v>0</v>
      </c>
      <c r="M89" s="30">
        <v>0</v>
      </c>
      <c r="N89" s="30">
        <f t="shared" si="13"/>
        <v>14.482758620689655</v>
      </c>
      <c r="O89" s="13"/>
      <c r="P89" s="38">
        <f t="shared" si="9"/>
        <v>14.482758620689655</v>
      </c>
      <c r="Q89" s="13"/>
      <c r="R89" s="9">
        <v>87</v>
      </c>
      <c r="S89" s="13" t="s">
        <v>392</v>
      </c>
    </row>
    <row r="90" spans="1:19" ht="25.5" hidden="1" x14ac:dyDescent="0.25">
      <c r="A90" s="31" t="s">
        <v>14</v>
      </c>
      <c r="B90" s="13">
        <v>88</v>
      </c>
      <c r="C90" s="31" t="s">
        <v>15</v>
      </c>
      <c r="D90" s="11" t="s">
        <v>241</v>
      </c>
      <c r="E90" s="9" t="s">
        <v>242</v>
      </c>
      <c r="F90" s="11" t="s">
        <v>206</v>
      </c>
      <c r="G90" s="9">
        <v>8</v>
      </c>
      <c r="H90" s="22">
        <f>35*I:I/26</f>
        <v>14.134615384615385</v>
      </c>
      <c r="I90" s="22">
        <v>10.5</v>
      </c>
      <c r="J90" s="22">
        <f>30*K:K/28</f>
        <v>0</v>
      </c>
      <c r="K90" s="20">
        <v>0</v>
      </c>
      <c r="L90" s="22">
        <v>0</v>
      </c>
      <c r="M90" s="20">
        <v>0</v>
      </c>
      <c r="N90" s="22">
        <f t="shared" si="13"/>
        <v>14.134615384615385</v>
      </c>
      <c r="O90" s="1"/>
      <c r="P90" s="22">
        <f t="shared" si="9"/>
        <v>14.134615384615385</v>
      </c>
      <c r="Q90" s="9"/>
      <c r="R90" s="13">
        <v>88</v>
      </c>
      <c r="S90" s="9"/>
    </row>
    <row r="91" spans="1:19" ht="25.5" hidden="1" x14ac:dyDescent="0.25">
      <c r="A91" s="31" t="s">
        <v>14</v>
      </c>
      <c r="B91" s="9">
        <v>89</v>
      </c>
      <c r="C91" s="31" t="s">
        <v>15</v>
      </c>
      <c r="D91" s="11" t="s">
        <v>245</v>
      </c>
      <c r="E91" s="13" t="s">
        <v>246</v>
      </c>
      <c r="F91" s="11" t="s">
        <v>206</v>
      </c>
      <c r="G91" s="9">
        <v>8</v>
      </c>
      <c r="H91" s="22">
        <f>35*I:I/26</f>
        <v>14.134615384615385</v>
      </c>
      <c r="I91" s="22">
        <v>10.5</v>
      </c>
      <c r="J91" s="22">
        <f>30*K:K/28</f>
        <v>0</v>
      </c>
      <c r="K91" s="20">
        <v>0</v>
      </c>
      <c r="L91" s="22">
        <v>0</v>
      </c>
      <c r="M91" s="20">
        <v>0</v>
      </c>
      <c r="N91" s="22">
        <f t="shared" si="13"/>
        <v>14.134615384615385</v>
      </c>
      <c r="O91" s="1"/>
      <c r="P91" s="22">
        <f t="shared" si="9"/>
        <v>14.134615384615385</v>
      </c>
      <c r="Q91" s="9"/>
      <c r="R91" s="9">
        <v>89</v>
      </c>
      <c r="S91" s="9"/>
    </row>
    <row r="92" spans="1:19" ht="25.5" hidden="1" x14ac:dyDescent="0.25">
      <c r="A92" s="39" t="s">
        <v>14</v>
      </c>
      <c r="B92" s="13">
        <v>90</v>
      </c>
      <c r="C92" s="39" t="s">
        <v>15</v>
      </c>
      <c r="D92" s="41" t="s">
        <v>273</v>
      </c>
      <c r="E92" s="42" t="s">
        <v>274</v>
      </c>
      <c r="F92" s="41" t="s">
        <v>206</v>
      </c>
      <c r="G92" s="40">
        <v>8</v>
      </c>
      <c r="H92" s="43">
        <f>35*I:I/26</f>
        <v>14.134615384615385</v>
      </c>
      <c r="I92" s="43">
        <v>10.5</v>
      </c>
      <c r="J92" s="43">
        <f>30*K:K/28</f>
        <v>0</v>
      </c>
      <c r="K92" s="44">
        <v>0</v>
      </c>
      <c r="L92" s="43">
        <v>0</v>
      </c>
      <c r="M92" s="44">
        <v>0</v>
      </c>
      <c r="N92" s="43">
        <f t="shared" si="13"/>
        <v>14.134615384615385</v>
      </c>
      <c r="O92" s="45"/>
      <c r="P92" s="43">
        <f t="shared" si="9"/>
        <v>14.134615384615385</v>
      </c>
      <c r="Q92" s="40"/>
      <c r="R92" s="13">
        <v>90</v>
      </c>
      <c r="S92" s="40"/>
    </row>
    <row r="93" spans="1:19" ht="25.5" hidden="1" x14ac:dyDescent="0.25">
      <c r="A93" s="31" t="s">
        <v>14</v>
      </c>
      <c r="B93" s="9">
        <v>91</v>
      </c>
      <c r="C93" s="31" t="s">
        <v>15</v>
      </c>
      <c r="D93" s="11" t="s">
        <v>269</v>
      </c>
      <c r="E93" s="13" t="s">
        <v>270</v>
      </c>
      <c r="F93" s="11" t="s">
        <v>206</v>
      </c>
      <c r="G93" s="9">
        <v>8</v>
      </c>
      <c r="H93" s="22">
        <f>35*I:I/26</f>
        <v>13.461538461538462</v>
      </c>
      <c r="I93" s="22">
        <v>10</v>
      </c>
      <c r="J93" s="22">
        <f>30*K:K/28</f>
        <v>0</v>
      </c>
      <c r="K93" s="20">
        <v>0</v>
      </c>
      <c r="L93" s="22">
        <v>0</v>
      </c>
      <c r="M93" s="20">
        <v>0</v>
      </c>
      <c r="N93" s="22">
        <f t="shared" si="13"/>
        <v>13.461538461538462</v>
      </c>
      <c r="O93" s="1"/>
      <c r="P93" s="22">
        <f t="shared" si="9"/>
        <v>13.461538461538462</v>
      </c>
      <c r="Q93" s="9"/>
      <c r="R93" s="9">
        <v>91</v>
      </c>
      <c r="S93" s="9"/>
    </row>
  </sheetData>
  <sheetProtection algorithmName="SHA-512" hashValue="bi+R6Y+LcHPVYcgvgxrsmViqJsYxlFjVKsooYQGKoBcVfxi348cyzgFH0uacnbmxApBDvZ8XQts1m+rbb3Xzug==" saltValue="er6SXeU0XXDa9FkL2SqTZA==" spinCount="100000" sheet="1" objects="1" scenarios="1"/>
  <autoFilter ref="A1:S93">
    <filterColumn colId="5">
      <filters>
        <filter val="Муниципальное автономное образовательное учреждение &quot;Средняя общеобразовательная школа с.Большой Мелик Балашовского района Саратовской области&quot;"/>
      </filters>
    </filterColumn>
  </autoFilter>
  <sortState ref="A3:S93">
    <sortCondition descending="1" ref="P3:P93"/>
  </sortState>
  <mergeCells count="16">
    <mergeCell ref="F1:F2"/>
    <mergeCell ref="A1:A2"/>
    <mergeCell ref="B1:B2"/>
    <mergeCell ref="C1:C2"/>
    <mergeCell ref="D1:D2"/>
    <mergeCell ref="E1:E2"/>
    <mergeCell ref="Q1:Q2"/>
    <mergeCell ref="R1:R2"/>
    <mergeCell ref="S1:S2"/>
    <mergeCell ref="G1:G2"/>
    <mergeCell ref="I1:I2"/>
    <mergeCell ref="N1:N2"/>
    <mergeCell ref="O1:O2"/>
    <mergeCell ref="P1:P2"/>
    <mergeCell ref="K1:K2"/>
    <mergeCell ref="M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2024-11-17T15:14:10Z</dcterms:modified>
</cp:coreProperties>
</file>