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7" sheetId="1" r:id="rId1"/>
    <sheet name="8" sheetId="2" r:id="rId2"/>
  </sheets>
  <definedNames>
    <definedName name="_xlnm._FilterDatabase" localSheetId="0" hidden="1">'7'!$D$1:$S$110</definedName>
    <definedName name="_xlnm._FilterDatabase" localSheetId="1" hidden="1">'8'!$A$1:$S$93</definedName>
  </definedNames>
  <calcPr calcId="162913" iterateDelta="1E-4"/>
</workbook>
</file>

<file path=xl/calcChain.xml><?xml version="1.0" encoding="utf-8"?>
<calcChain xmlns="http://schemas.openxmlformats.org/spreadsheetml/2006/main">
  <c r="L19" i="1" l="1"/>
  <c r="J19" i="1"/>
  <c r="H19" i="1"/>
  <c r="N19" i="1" l="1"/>
  <c r="P19" i="1" s="1"/>
  <c r="J108" i="1"/>
  <c r="H108" i="1"/>
  <c r="J106" i="1"/>
  <c r="H106" i="1"/>
  <c r="J105" i="1"/>
  <c r="H105" i="1"/>
  <c r="J104" i="1"/>
  <c r="H104" i="1"/>
  <c r="J103" i="1"/>
  <c r="H103" i="1"/>
  <c r="N103" i="1" s="1"/>
  <c r="P103" i="1" s="1"/>
  <c r="J102" i="1"/>
  <c r="H102" i="1"/>
  <c r="J101" i="1"/>
  <c r="H101" i="1"/>
  <c r="J100" i="1"/>
  <c r="H100" i="1"/>
  <c r="J99" i="1"/>
  <c r="H99" i="1"/>
  <c r="J98" i="1"/>
  <c r="H98" i="1"/>
  <c r="J97" i="1"/>
  <c r="H97" i="1"/>
  <c r="N97" i="1" s="1"/>
  <c r="P97" i="1" s="1"/>
  <c r="J96" i="1"/>
  <c r="H96" i="1"/>
  <c r="J95" i="1"/>
  <c r="H95" i="1"/>
  <c r="J93" i="1"/>
  <c r="H93" i="1"/>
  <c r="J92" i="1"/>
  <c r="H92" i="1"/>
  <c r="J91" i="1"/>
  <c r="H91" i="1"/>
  <c r="J90" i="1"/>
  <c r="H90" i="1"/>
  <c r="J89" i="1"/>
  <c r="H89" i="1"/>
  <c r="J87" i="1"/>
  <c r="H87" i="1"/>
  <c r="J86" i="1"/>
  <c r="H86" i="1"/>
  <c r="L77" i="1"/>
  <c r="J77" i="1"/>
  <c r="H77" i="1"/>
  <c r="L43" i="1"/>
  <c r="J43" i="1"/>
  <c r="H43" i="1"/>
  <c r="N43" i="1" s="1"/>
  <c r="P43" i="1" s="1"/>
  <c r="L18" i="1"/>
  <c r="J18" i="1"/>
  <c r="H18" i="1"/>
  <c r="L9" i="1"/>
  <c r="J9" i="1"/>
  <c r="H9" i="1"/>
  <c r="L7" i="1"/>
  <c r="J7" i="1"/>
  <c r="H7" i="1"/>
  <c r="N9" i="1" l="1"/>
  <c r="P9" i="1" s="1"/>
  <c r="N86" i="1"/>
  <c r="P86" i="1" s="1"/>
  <c r="N93" i="1"/>
  <c r="P93" i="1" s="1"/>
  <c r="N100" i="1"/>
  <c r="P100" i="1" s="1"/>
  <c r="N106" i="1"/>
  <c r="P106" i="1" s="1"/>
  <c r="N87" i="1"/>
  <c r="P87" i="1" s="1"/>
  <c r="N95" i="1"/>
  <c r="P95" i="1" s="1"/>
  <c r="N98" i="1"/>
  <c r="P98" i="1" s="1"/>
  <c r="N101" i="1"/>
  <c r="P101" i="1" s="1"/>
  <c r="N104" i="1"/>
  <c r="P104" i="1" s="1"/>
  <c r="N7" i="1"/>
  <c r="P7" i="1" s="1"/>
  <c r="N18" i="1"/>
  <c r="P18" i="1" s="1"/>
  <c r="N77" i="1"/>
  <c r="P77" i="1" s="1"/>
  <c r="N89" i="1"/>
  <c r="P89" i="1" s="1"/>
  <c r="N92" i="1"/>
  <c r="P92" i="1" s="1"/>
  <c r="N96" i="1"/>
  <c r="P96" i="1" s="1"/>
  <c r="N99" i="1"/>
  <c r="P99" i="1" s="1"/>
  <c r="N102" i="1"/>
  <c r="P102" i="1" s="1"/>
  <c r="N105" i="1"/>
  <c r="P105" i="1" s="1"/>
  <c r="N90" i="1"/>
  <c r="P90" i="1" s="1"/>
  <c r="N91" i="1"/>
  <c r="P91" i="1" s="1"/>
  <c r="N108" i="1"/>
  <c r="P108" i="1" s="1"/>
  <c r="L60" i="1"/>
  <c r="J60" i="1"/>
  <c r="H60" i="1"/>
  <c r="L11" i="1"/>
  <c r="J11" i="1"/>
  <c r="H11" i="1"/>
  <c r="L27" i="1"/>
  <c r="J27" i="1"/>
  <c r="H27" i="1"/>
  <c r="N27" i="1" s="1"/>
  <c r="P27" i="1" s="1"/>
  <c r="L23" i="1"/>
  <c r="J23" i="1"/>
  <c r="H23" i="1"/>
  <c r="L24" i="1"/>
  <c r="J24" i="1"/>
  <c r="H24" i="1"/>
  <c r="L52" i="1"/>
  <c r="J52" i="1"/>
  <c r="H52" i="1"/>
  <c r="L55" i="1"/>
  <c r="J55" i="1"/>
  <c r="H55" i="1"/>
  <c r="L47" i="1"/>
  <c r="J47" i="1"/>
  <c r="H47" i="1"/>
  <c r="L48" i="1"/>
  <c r="J48" i="1"/>
  <c r="H48" i="1"/>
  <c r="L73" i="1"/>
  <c r="J73" i="1"/>
  <c r="H73" i="1"/>
  <c r="L39" i="1"/>
  <c r="J39" i="1"/>
  <c r="H39" i="1"/>
  <c r="L20" i="2"/>
  <c r="J20" i="2"/>
  <c r="H20" i="2"/>
  <c r="L12" i="2"/>
  <c r="J12" i="2"/>
  <c r="H12" i="2"/>
  <c r="L19" i="2"/>
  <c r="J19" i="2"/>
  <c r="H19" i="2"/>
  <c r="L7" i="2"/>
  <c r="J7" i="2"/>
  <c r="H7" i="2"/>
  <c r="L39" i="2"/>
  <c r="J39" i="2"/>
  <c r="H39" i="2"/>
  <c r="J5" i="2"/>
  <c r="H5" i="2"/>
  <c r="J59" i="2"/>
  <c r="H59" i="2"/>
  <c r="N48" i="1" l="1"/>
  <c r="P48" i="1" s="1"/>
  <c r="N47" i="1"/>
  <c r="P47" i="1" s="1"/>
  <c r="N52" i="1"/>
  <c r="P52" i="1" s="1"/>
  <c r="N23" i="1"/>
  <c r="P23" i="1" s="1"/>
  <c r="N60" i="1"/>
  <c r="P60" i="1" s="1"/>
  <c r="N73" i="1"/>
  <c r="P73" i="1" s="1"/>
  <c r="N24" i="1"/>
  <c r="P24" i="1" s="1"/>
  <c r="N39" i="1"/>
  <c r="P39" i="1" s="1"/>
  <c r="N55" i="1"/>
  <c r="P55" i="1" s="1"/>
  <c r="N11" i="1"/>
  <c r="P11" i="1" s="1"/>
  <c r="N39" i="2"/>
  <c r="P39" i="2" s="1"/>
  <c r="N7" i="2"/>
  <c r="P7" i="2" s="1"/>
  <c r="N5" i="2"/>
  <c r="P5" i="2" s="1"/>
  <c r="N12" i="2"/>
  <c r="P12" i="2" s="1"/>
  <c r="N19" i="2"/>
  <c r="P19" i="2" s="1"/>
  <c r="N20" i="2"/>
  <c r="P20" i="2" s="1"/>
  <c r="N59" i="2"/>
  <c r="P59" i="2" s="1"/>
  <c r="L21" i="2"/>
  <c r="J21" i="2"/>
  <c r="H21" i="2"/>
  <c r="L13" i="2"/>
  <c r="J13" i="2"/>
  <c r="H13" i="2"/>
  <c r="L31" i="2"/>
  <c r="J31" i="2"/>
  <c r="H31" i="2"/>
  <c r="N13" i="2" l="1"/>
  <c r="P13" i="2" s="1"/>
  <c r="N31" i="2"/>
  <c r="P31" i="2" s="1"/>
  <c r="N21" i="2"/>
  <c r="P21" i="2" s="1"/>
  <c r="L29" i="1"/>
  <c r="J29" i="1"/>
  <c r="H29" i="1"/>
  <c r="L36" i="1"/>
  <c r="J36" i="1"/>
  <c r="H36" i="1"/>
  <c r="N36" i="1" l="1"/>
  <c r="P36" i="1" s="1"/>
  <c r="N29" i="1"/>
  <c r="P29" i="1" s="1"/>
  <c r="L61" i="1"/>
  <c r="J61" i="1"/>
  <c r="H61" i="1"/>
  <c r="L42" i="1"/>
  <c r="J42" i="1"/>
  <c r="H42" i="1"/>
  <c r="L72" i="1"/>
  <c r="J72" i="1"/>
  <c r="H72" i="1"/>
  <c r="L16" i="1"/>
  <c r="J16" i="1"/>
  <c r="H16" i="1"/>
  <c r="L17" i="1"/>
  <c r="J17" i="1"/>
  <c r="H17" i="1"/>
  <c r="L78" i="1"/>
  <c r="J78" i="1"/>
  <c r="H78" i="1"/>
  <c r="L58" i="1"/>
  <c r="J58" i="1"/>
  <c r="H58" i="1"/>
  <c r="L76" i="1"/>
  <c r="J76" i="1"/>
  <c r="H76" i="1"/>
  <c r="L80" i="1"/>
  <c r="J80" i="1"/>
  <c r="H80" i="1"/>
  <c r="L71" i="1"/>
  <c r="J71" i="1"/>
  <c r="H71" i="1"/>
  <c r="L62" i="1"/>
  <c r="J62" i="1"/>
  <c r="H62" i="1"/>
  <c r="L37" i="1"/>
  <c r="J37" i="1"/>
  <c r="H37" i="1"/>
  <c r="L68" i="1"/>
  <c r="J68" i="1"/>
  <c r="H68" i="1"/>
  <c r="L70" i="1"/>
  <c r="J70" i="1"/>
  <c r="H70" i="1"/>
  <c r="L41" i="1"/>
  <c r="J41" i="1"/>
  <c r="H41" i="1"/>
  <c r="L81" i="1"/>
  <c r="J81" i="1"/>
  <c r="H81" i="1"/>
  <c r="L79" i="1"/>
  <c r="J79" i="1"/>
  <c r="H79" i="1"/>
  <c r="L82" i="1"/>
  <c r="J82" i="1"/>
  <c r="H82" i="1"/>
  <c r="L66" i="1"/>
  <c r="J66" i="1"/>
  <c r="H66" i="1"/>
  <c r="L32" i="1"/>
  <c r="J32" i="1"/>
  <c r="H32" i="1"/>
  <c r="L51" i="2"/>
  <c r="J51" i="2"/>
  <c r="H51" i="2"/>
  <c r="L42" i="2"/>
  <c r="J42" i="2"/>
  <c r="H42" i="2"/>
  <c r="L48" i="2"/>
  <c r="J48" i="2"/>
  <c r="H48" i="2"/>
  <c r="L24" i="2"/>
  <c r="J24" i="2"/>
  <c r="H24" i="2"/>
  <c r="L8" i="2"/>
  <c r="J8" i="2"/>
  <c r="H8" i="2"/>
  <c r="L38" i="2"/>
  <c r="J38" i="2"/>
  <c r="H38" i="2"/>
  <c r="L58" i="2"/>
  <c r="J58" i="2"/>
  <c r="H58" i="2"/>
  <c r="L10" i="2"/>
  <c r="J10" i="2"/>
  <c r="H10" i="2"/>
  <c r="L18" i="2"/>
  <c r="J18" i="2"/>
  <c r="H18" i="2"/>
  <c r="L55" i="2"/>
  <c r="J55" i="2"/>
  <c r="H55" i="2"/>
  <c r="J63" i="2"/>
  <c r="H63" i="2"/>
  <c r="J70" i="2"/>
  <c r="H70" i="2"/>
  <c r="J75" i="2"/>
  <c r="H75" i="2"/>
  <c r="J82" i="2"/>
  <c r="H82" i="2"/>
  <c r="J66" i="2"/>
  <c r="H66" i="2"/>
  <c r="J93" i="2"/>
  <c r="H93" i="2"/>
  <c r="J81" i="2"/>
  <c r="H81" i="2"/>
  <c r="J86" i="2"/>
  <c r="H86" i="2"/>
  <c r="J69" i="2"/>
  <c r="H69" i="2"/>
  <c r="J89" i="2"/>
  <c r="H89" i="2"/>
  <c r="J90" i="2"/>
  <c r="H90" i="2"/>
  <c r="L4" i="2"/>
  <c r="J4" i="2"/>
  <c r="H4" i="2"/>
  <c r="J74" i="2"/>
  <c r="H74" i="2"/>
  <c r="J68" i="2"/>
  <c r="H68" i="2"/>
  <c r="N68" i="2" s="1"/>
  <c r="P68" i="2" s="1"/>
  <c r="L11" i="2"/>
  <c r="J11" i="2"/>
  <c r="H11" i="2"/>
  <c r="L53" i="2"/>
  <c r="J53" i="2"/>
  <c r="H53" i="2"/>
  <c r="J65" i="2"/>
  <c r="H65" i="2"/>
  <c r="J88" i="2"/>
  <c r="H88" i="2"/>
  <c r="J73" i="2"/>
  <c r="H73" i="2"/>
  <c r="L46" i="2"/>
  <c r="J46" i="2"/>
  <c r="H46" i="2"/>
  <c r="J64" i="2"/>
  <c r="H64" i="2"/>
  <c r="J72" i="2"/>
  <c r="H72" i="2"/>
  <c r="J91" i="2"/>
  <c r="H91" i="2"/>
  <c r="J77" i="2"/>
  <c r="H77" i="2"/>
  <c r="L28" i="2"/>
  <c r="J28" i="2"/>
  <c r="H28" i="2"/>
  <c r="L57" i="2"/>
  <c r="J57" i="2"/>
  <c r="H57" i="2"/>
  <c r="J67" i="2"/>
  <c r="H67" i="2"/>
  <c r="J85" i="2"/>
  <c r="H85" i="2"/>
  <c r="J84" i="2"/>
  <c r="H84" i="2"/>
  <c r="J80" i="2"/>
  <c r="H80" i="2"/>
  <c r="J87" i="2"/>
  <c r="H87" i="2"/>
  <c r="L47" i="2"/>
  <c r="J47" i="2"/>
  <c r="H47" i="2"/>
  <c r="H67" i="1"/>
  <c r="J67" i="1"/>
  <c r="L67" i="1"/>
  <c r="H64" i="1"/>
  <c r="J64" i="1"/>
  <c r="L64" i="1"/>
  <c r="H65" i="1"/>
  <c r="J65" i="1"/>
  <c r="L65" i="1"/>
  <c r="H49" i="1"/>
  <c r="J49" i="1"/>
  <c r="L49" i="1"/>
  <c r="H53" i="1"/>
  <c r="J53" i="1"/>
  <c r="L53" i="1"/>
  <c r="N55" i="2" l="1"/>
  <c r="P55" i="2" s="1"/>
  <c r="N47" i="2"/>
  <c r="P47" i="2" s="1"/>
  <c r="N24" i="2"/>
  <c r="P24" i="2" s="1"/>
  <c r="N84" i="2"/>
  <c r="P84" i="2" s="1"/>
  <c r="N57" i="2"/>
  <c r="P57" i="2" s="1"/>
  <c r="N90" i="2"/>
  <c r="P90" i="2" s="1"/>
  <c r="N18" i="2"/>
  <c r="P18" i="2" s="1"/>
  <c r="N48" i="2"/>
  <c r="P48" i="2" s="1"/>
  <c r="N51" i="2"/>
  <c r="P51" i="2" s="1"/>
  <c r="N11" i="2"/>
  <c r="P11" i="2" s="1"/>
  <c r="N65" i="2"/>
  <c r="P65" i="2" s="1"/>
  <c r="N53" i="1"/>
  <c r="P53" i="1" s="1"/>
  <c r="N66" i="1"/>
  <c r="P66" i="1" s="1"/>
  <c r="N41" i="1"/>
  <c r="P41" i="1" s="1"/>
  <c r="N68" i="1"/>
  <c r="P68" i="1" s="1"/>
  <c r="N58" i="1"/>
  <c r="P58" i="1" s="1"/>
  <c r="N74" i="2"/>
  <c r="P74" i="2" s="1"/>
  <c r="N82" i="1"/>
  <c r="P82" i="1" s="1"/>
  <c r="N37" i="1"/>
  <c r="P37" i="1" s="1"/>
  <c r="N87" i="2"/>
  <c r="P87" i="2" s="1"/>
  <c r="N85" i="2"/>
  <c r="P85" i="2" s="1"/>
  <c r="N28" i="2"/>
  <c r="P28" i="2" s="1"/>
  <c r="N46" i="2"/>
  <c r="P46" i="2" s="1"/>
  <c r="N4" i="2"/>
  <c r="P4" i="2" s="1"/>
  <c r="N80" i="2"/>
  <c r="P80" i="2" s="1"/>
  <c r="N67" i="2"/>
  <c r="P67" i="2" s="1"/>
  <c r="N72" i="2"/>
  <c r="P72" i="2" s="1"/>
  <c r="N69" i="2"/>
  <c r="P69" i="2" s="1"/>
  <c r="N93" i="2"/>
  <c r="P93" i="2" s="1"/>
  <c r="N75" i="2"/>
  <c r="P75" i="2" s="1"/>
  <c r="N89" i="2"/>
  <c r="P89" i="2" s="1"/>
  <c r="N82" i="2"/>
  <c r="P82" i="2" s="1"/>
  <c r="N8" i="2"/>
  <c r="P8" i="2" s="1"/>
  <c r="N77" i="2"/>
  <c r="P77" i="2" s="1"/>
  <c r="N64" i="2"/>
  <c r="P64" i="2" s="1"/>
  <c r="N73" i="2"/>
  <c r="P73" i="2" s="1"/>
  <c r="N53" i="2"/>
  <c r="P53" i="2" s="1"/>
  <c r="N10" i="2"/>
  <c r="P10" i="2" s="1"/>
  <c r="N91" i="2"/>
  <c r="P91" i="2" s="1"/>
  <c r="N88" i="2"/>
  <c r="P88" i="2" s="1"/>
  <c r="N38" i="2"/>
  <c r="P38" i="2" s="1"/>
  <c r="N42" i="2"/>
  <c r="P42" i="2" s="1"/>
  <c r="N86" i="2"/>
  <c r="P86" i="2" s="1"/>
  <c r="N66" i="2"/>
  <c r="P66" i="2" s="1"/>
  <c r="N70" i="2"/>
  <c r="P70" i="2" s="1"/>
  <c r="N58" i="2"/>
  <c r="P58" i="2" s="1"/>
  <c r="N81" i="2"/>
  <c r="P81" i="2" s="1"/>
  <c r="N63" i="2"/>
  <c r="P63" i="2" s="1"/>
  <c r="N65" i="1"/>
  <c r="P65" i="1" s="1"/>
  <c r="N49" i="1"/>
  <c r="P49" i="1" s="1"/>
  <c r="N78" i="1"/>
  <c r="P78" i="1" s="1"/>
  <c r="N67" i="1"/>
  <c r="P67" i="1" s="1"/>
  <c r="N80" i="1"/>
  <c r="P80" i="1" s="1"/>
  <c r="N32" i="1"/>
  <c r="P32" i="1" s="1"/>
  <c r="N81" i="1"/>
  <c r="P81" i="1" s="1"/>
  <c r="N70" i="1"/>
  <c r="P70" i="1" s="1"/>
  <c r="N71" i="1"/>
  <c r="P71" i="1" s="1"/>
  <c r="N76" i="1"/>
  <c r="P76" i="1" s="1"/>
  <c r="N16" i="1"/>
  <c r="P16" i="1" s="1"/>
  <c r="N42" i="1"/>
  <c r="P42" i="1" s="1"/>
  <c r="N72" i="1"/>
  <c r="P72" i="1" s="1"/>
  <c r="N61" i="1"/>
  <c r="P61" i="1" s="1"/>
  <c r="N64" i="1"/>
  <c r="P64" i="1" s="1"/>
  <c r="N79" i="1"/>
  <c r="P79" i="1" s="1"/>
  <c r="N62" i="1"/>
  <c r="P62" i="1" s="1"/>
  <c r="N17" i="1"/>
  <c r="P17" i="1" s="1"/>
  <c r="L30" i="2"/>
  <c r="J30" i="2"/>
  <c r="H30" i="2"/>
  <c r="L36" i="2"/>
  <c r="J36" i="2"/>
  <c r="H36" i="2"/>
  <c r="L43" i="2"/>
  <c r="J43" i="2"/>
  <c r="H43" i="2"/>
  <c r="L56" i="2"/>
  <c r="J56" i="2"/>
  <c r="H56" i="2"/>
  <c r="L33" i="2"/>
  <c r="J33" i="2"/>
  <c r="H33" i="2"/>
  <c r="L60" i="2"/>
  <c r="J60" i="2"/>
  <c r="H60" i="2"/>
  <c r="L52" i="2"/>
  <c r="J52" i="2"/>
  <c r="H52" i="2"/>
  <c r="L49" i="2"/>
  <c r="J49" i="2"/>
  <c r="H49" i="2"/>
  <c r="L17" i="2"/>
  <c r="J17" i="2"/>
  <c r="H17" i="2"/>
  <c r="H92" i="2"/>
  <c r="N92" i="2" s="1"/>
  <c r="P92" i="2" s="1"/>
  <c r="H83" i="2"/>
  <c r="N83" i="2" s="1"/>
  <c r="P83" i="2" s="1"/>
  <c r="H62" i="2"/>
  <c r="N62" i="2" s="1"/>
  <c r="P62" i="2" s="1"/>
  <c r="H61" i="2"/>
  <c r="N61" i="2" s="1"/>
  <c r="P61" i="2" s="1"/>
  <c r="L16" i="2"/>
  <c r="J16" i="2"/>
  <c r="H16" i="2"/>
  <c r="J76" i="2"/>
  <c r="H76" i="2"/>
  <c r="L25" i="2"/>
  <c r="J25" i="2"/>
  <c r="H25" i="2"/>
  <c r="J71" i="2"/>
  <c r="H71" i="2"/>
  <c r="J79" i="2"/>
  <c r="H79" i="2"/>
  <c r="J78" i="2"/>
  <c r="H78" i="2"/>
  <c r="L27" i="2"/>
  <c r="J27" i="2"/>
  <c r="H27" i="2"/>
  <c r="L34" i="2"/>
  <c r="J34" i="2"/>
  <c r="H34" i="2"/>
  <c r="L22" i="2"/>
  <c r="J22" i="2"/>
  <c r="H22" i="2"/>
  <c r="L40" i="2"/>
  <c r="J40" i="2"/>
  <c r="H40" i="2"/>
  <c r="L54" i="2"/>
  <c r="J54" i="2"/>
  <c r="H54" i="2"/>
  <c r="L45" i="2"/>
  <c r="J45" i="2"/>
  <c r="H45" i="2"/>
  <c r="L44" i="2"/>
  <c r="J44" i="2"/>
  <c r="H44" i="2"/>
  <c r="L26" i="2"/>
  <c r="J26" i="2"/>
  <c r="H26" i="2"/>
  <c r="L32" i="2"/>
  <c r="J32" i="2"/>
  <c r="H32" i="2"/>
  <c r="L9" i="2"/>
  <c r="J9" i="2"/>
  <c r="H9" i="2"/>
  <c r="L37" i="2"/>
  <c r="J37" i="2"/>
  <c r="H37" i="2"/>
  <c r="L41" i="2"/>
  <c r="J41" i="2"/>
  <c r="H41" i="2"/>
  <c r="L35" i="2"/>
  <c r="J35" i="2"/>
  <c r="H35" i="2"/>
  <c r="L29" i="2"/>
  <c r="J29" i="2"/>
  <c r="H29" i="2"/>
  <c r="L23" i="2"/>
  <c r="J23" i="2"/>
  <c r="H23" i="2"/>
  <c r="L15" i="2"/>
  <c r="J15" i="2"/>
  <c r="H15" i="2"/>
  <c r="L14" i="2"/>
  <c r="J14" i="2"/>
  <c r="H14" i="2"/>
  <c r="J83" i="1"/>
  <c r="H83" i="1"/>
  <c r="L21" i="1"/>
  <c r="J21" i="1"/>
  <c r="H21" i="1"/>
  <c r="L44" i="1"/>
  <c r="J44" i="1"/>
  <c r="H44" i="1"/>
  <c r="L63" i="1"/>
  <c r="J63" i="1"/>
  <c r="H63" i="1"/>
  <c r="L40" i="1"/>
  <c r="J40" i="1"/>
  <c r="H40" i="1"/>
  <c r="L69" i="1"/>
  <c r="J69" i="1"/>
  <c r="H69" i="1"/>
  <c r="L33" i="1"/>
  <c r="J33" i="1"/>
  <c r="H33" i="1"/>
  <c r="J107" i="1"/>
  <c r="H107" i="1"/>
  <c r="J109" i="1"/>
  <c r="H109" i="1"/>
  <c r="L10" i="1"/>
  <c r="J10" i="1"/>
  <c r="H10" i="1"/>
  <c r="L57" i="1"/>
  <c r="J57" i="1"/>
  <c r="H57" i="1"/>
  <c r="J94" i="1"/>
  <c r="H94" i="1"/>
  <c r="L50" i="1"/>
  <c r="J50" i="1"/>
  <c r="H50" i="1"/>
  <c r="L4" i="1"/>
  <c r="J4" i="1"/>
  <c r="H4" i="1"/>
  <c r="L59" i="1"/>
  <c r="J59" i="1"/>
  <c r="H59" i="1"/>
  <c r="L75" i="1"/>
  <c r="J75" i="1"/>
  <c r="H75" i="1"/>
  <c r="J88" i="1"/>
  <c r="H88" i="1"/>
  <c r="L38" i="1"/>
  <c r="J38" i="1"/>
  <c r="H38" i="1"/>
  <c r="L45" i="1"/>
  <c r="J45" i="1"/>
  <c r="H45" i="1"/>
  <c r="L22" i="1"/>
  <c r="J22" i="1"/>
  <c r="H22" i="1"/>
  <c r="L15" i="1"/>
  <c r="J15" i="1"/>
  <c r="H15" i="1"/>
  <c r="L13" i="1"/>
  <c r="J13" i="1"/>
  <c r="H13" i="1"/>
  <c r="L14" i="1"/>
  <c r="J14" i="1"/>
  <c r="H14" i="1"/>
  <c r="L56" i="1"/>
  <c r="J56" i="1"/>
  <c r="H56" i="1"/>
  <c r="J110" i="1"/>
  <c r="H110" i="1"/>
  <c r="L54" i="1"/>
  <c r="J54" i="1"/>
  <c r="H54" i="1"/>
  <c r="L26" i="1"/>
  <c r="J26" i="1"/>
  <c r="H26" i="1"/>
  <c r="L74" i="1"/>
  <c r="J74" i="1"/>
  <c r="H74" i="1"/>
  <c r="L35" i="1"/>
  <c r="J35" i="1"/>
  <c r="H35" i="1"/>
  <c r="L28" i="1"/>
  <c r="J28" i="1"/>
  <c r="H28" i="1"/>
  <c r="L46" i="1"/>
  <c r="J46" i="1"/>
  <c r="H46" i="1"/>
  <c r="L31" i="1"/>
  <c r="J31" i="1"/>
  <c r="H31" i="1"/>
  <c r="L30" i="1"/>
  <c r="J30" i="1"/>
  <c r="H30" i="1"/>
  <c r="L34" i="1"/>
  <c r="J34" i="1"/>
  <c r="H34" i="1"/>
  <c r="L25" i="1"/>
  <c r="J25" i="1"/>
  <c r="H25" i="1"/>
  <c r="L20" i="1"/>
  <c r="J20" i="1"/>
  <c r="H20" i="1"/>
  <c r="L12" i="1"/>
  <c r="J12" i="1"/>
  <c r="H12" i="1"/>
  <c r="L8" i="1"/>
  <c r="J8" i="1"/>
  <c r="H8" i="1"/>
  <c r="L3" i="1"/>
  <c r="J3" i="1"/>
  <c r="H3" i="1"/>
  <c r="N23" i="2" l="1"/>
  <c r="P23" i="2" s="1"/>
  <c r="N35" i="2"/>
  <c r="P35" i="2" s="1"/>
  <c r="N76" i="2"/>
  <c r="P76" i="2" s="1"/>
  <c r="N56" i="2"/>
  <c r="P56" i="2" s="1"/>
  <c r="N34" i="2"/>
  <c r="P34" i="2" s="1"/>
  <c r="N16" i="2"/>
  <c r="P16" i="2" s="1"/>
  <c r="N40" i="2"/>
  <c r="P40" i="2" s="1"/>
  <c r="N41" i="2"/>
  <c r="P41" i="2" s="1"/>
  <c r="N9" i="2"/>
  <c r="P9" i="2" s="1"/>
  <c r="N45" i="2"/>
  <c r="P45" i="2" s="1"/>
  <c r="N17" i="2"/>
  <c r="P17" i="2" s="1"/>
  <c r="N33" i="2"/>
  <c r="P33" i="2" s="1"/>
  <c r="N43" i="2"/>
  <c r="P43" i="2" s="1"/>
  <c r="N15" i="2"/>
  <c r="P15" i="2" s="1"/>
  <c r="N79" i="2"/>
  <c r="P79" i="2" s="1"/>
  <c r="N32" i="2"/>
  <c r="P32" i="2" s="1"/>
  <c r="N44" i="2"/>
  <c r="P44" i="2" s="1"/>
  <c r="N78" i="2"/>
  <c r="P78" i="2" s="1"/>
  <c r="N52" i="2"/>
  <c r="P52" i="2" s="1"/>
  <c r="N37" i="2"/>
  <c r="P37" i="2" s="1"/>
  <c r="N22" i="2"/>
  <c r="P22" i="2" s="1"/>
  <c r="N27" i="2"/>
  <c r="P27" i="2" s="1"/>
  <c r="N30" i="2"/>
  <c r="P30" i="2" s="1"/>
  <c r="N29" i="2"/>
  <c r="P29" i="2" s="1"/>
  <c r="N54" i="2"/>
  <c r="P54" i="2" s="1"/>
  <c r="N71" i="2"/>
  <c r="P71" i="2" s="1"/>
  <c r="N49" i="2"/>
  <c r="P49" i="2" s="1"/>
  <c r="N26" i="2"/>
  <c r="P26" i="2" s="1"/>
  <c r="N36" i="2"/>
  <c r="P36" i="2" s="1"/>
  <c r="N60" i="2"/>
  <c r="P60" i="2" s="1"/>
  <c r="N25" i="2"/>
  <c r="P25" i="2" s="1"/>
  <c r="N14" i="2"/>
  <c r="P14" i="2" s="1"/>
  <c r="N50" i="1"/>
  <c r="P50" i="1" s="1"/>
  <c r="N63" i="1"/>
  <c r="P63" i="1" s="1"/>
  <c r="N21" i="1"/>
  <c r="P21" i="1" s="1"/>
  <c r="N45" i="1"/>
  <c r="P45" i="1" s="1"/>
  <c r="N107" i="1"/>
  <c r="P107" i="1" s="1"/>
  <c r="N40" i="1"/>
  <c r="P40" i="1" s="1"/>
  <c r="N3" i="1"/>
  <c r="P3" i="1" s="1"/>
  <c r="N4" i="1"/>
  <c r="P4" i="1" s="1"/>
  <c r="N94" i="1"/>
  <c r="P94" i="1" s="1"/>
  <c r="N13" i="1"/>
  <c r="P13" i="1" s="1"/>
  <c r="N110" i="1"/>
  <c r="P110" i="1" s="1"/>
  <c r="N46" i="1"/>
  <c r="P46" i="1" s="1"/>
  <c r="N56" i="1"/>
  <c r="P56" i="1" s="1"/>
  <c r="N22" i="1"/>
  <c r="P22" i="1" s="1"/>
  <c r="N20" i="1"/>
  <c r="P20" i="1" s="1"/>
  <c r="N34" i="1"/>
  <c r="P34" i="1" s="1"/>
  <c r="N28" i="1"/>
  <c r="P28" i="1" s="1"/>
  <c r="N74" i="1"/>
  <c r="P74" i="1" s="1"/>
  <c r="N83" i="1"/>
  <c r="P83" i="1" s="1"/>
  <c r="N15" i="1"/>
  <c r="P15" i="1" s="1"/>
  <c r="N109" i="1"/>
  <c r="P109" i="1" s="1"/>
  <c r="N31" i="1"/>
  <c r="P31" i="1" s="1"/>
  <c r="N25" i="1"/>
  <c r="P25" i="1" s="1"/>
  <c r="N30" i="1"/>
  <c r="P30" i="1" s="1"/>
  <c r="N75" i="1"/>
  <c r="P75" i="1" s="1"/>
  <c r="N12" i="1"/>
  <c r="P12" i="1" s="1"/>
  <c r="N35" i="1"/>
  <c r="P35" i="1" s="1"/>
  <c r="N26" i="1"/>
  <c r="P26" i="1" s="1"/>
  <c r="N14" i="1"/>
  <c r="P14" i="1" s="1"/>
  <c r="N10" i="1"/>
  <c r="P10" i="1" s="1"/>
  <c r="N33" i="1"/>
  <c r="P33" i="1" s="1"/>
  <c r="N44" i="1"/>
  <c r="P44" i="1" s="1"/>
  <c r="N88" i="1"/>
  <c r="P88" i="1" s="1"/>
  <c r="N57" i="1"/>
  <c r="P57" i="1" s="1"/>
  <c r="N59" i="1"/>
  <c r="P59" i="1" s="1"/>
  <c r="N8" i="1"/>
  <c r="P8" i="1" s="1"/>
  <c r="N54" i="1"/>
  <c r="P54" i="1" s="1"/>
  <c r="N69" i="1"/>
  <c r="P69" i="1" s="1"/>
  <c r="N38" i="1"/>
  <c r="P38" i="1" s="1"/>
</calcChain>
</file>

<file path=xl/sharedStrings.xml><?xml version="1.0" encoding="utf-8"?>
<sst xmlns="http://schemas.openxmlformats.org/spreadsheetml/2006/main" count="1367" uniqueCount="478">
  <si>
    <t>Балашовский</t>
  </si>
  <si>
    <t>Физическая культура</t>
  </si>
  <si>
    <t>Фамилия, имя, отчество педагога, подготовившего учащегося к олимпиаде (полностью)</t>
  </si>
  <si>
    <t>Рейтинговое место, занятое на школьном этапе</t>
  </si>
  <si>
    <t>Статус</t>
  </si>
  <si>
    <t>Итого</t>
  </si>
  <si>
    <t>Апелляция</t>
  </si>
  <si>
    <t>Всего</t>
  </si>
  <si>
    <t xml:space="preserve">теория </t>
  </si>
  <si>
    <t xml:space="preserve">Класс </t>
  </si>
  <si>
    <t>Образовательное учреждение (полное наименование согласно Устава)</t>
  </si>
  <si>
    <t>Фамилия, имя, отчество учащегося (полностью)</t>
  </si>
  <si>
    <t>Шифр</t>
  </si>
  <si>
    <t>Подведомственность/ муниципальный район</t>
  </si>
  <si>
    <t>№ п/п</t>
  </si>
  <si>
    <t>Предмет</t>
  </si>
  <si>
    <t>ф/б+б/б</t>
  </si>
  <si>
    <t>в/б</t>
  </si>
  <si>
    <t>Муниципальное автономное общеобразовательное учреждение "Средняя общеобразовательная школа №3 г. Балашова Саратовской области"</t>
  </si>
  <si>
    <t>Муниципальное автономное образовательное учреждение "Средняя общеобразовательная школа № 3 г. Балашова"</t>
  </si>
  <si>
    <t>Шершнева Татьяна Вячеславовна</t>
  </si>
  <si>
    <t>602-ФК-7-Ю-002</t>
  </si>
  <si>
    <t>Цуприян Артем Витальевич</t>
  </si>
  <si>
    <t>602-ФК-7-Ю-008</t>
  </si>
  <si>
    <t>Колмаков Еремей Сергеевич</t>
  </si>
  <si>
    <t>602-ФК-7-Ю-009</t>
  </si>
  <si>
    <t>Галактионов Дмитрий Александрович</t>
  </si>
  <si>
    <t>602-ФК-7-Ю-011</t>
  </si>
  <si>
    <t>Антоненко  Даниил Дмитриевич</t>
  </si>
  <si>
    <t>602-ФК-7-Ю-007</t>
  </si>
  <si>
    <t>Новиков  Тимур Витальевич</t>
  </si>
  <si>
    <t>602-ФК-7-Ю-010</t>
  </si>
  <si>
    <t>Антонов Евгений Александрович</t>
  </si>
  <si>
    <t>602-ФК-8-Ю-107</t>
  </si>
  <si>
    <t>Агапов Артем Дмитриевич</t>
  </si>
  <si>
    <t>8 г</t>
  </si>
  <si>
    <t>Борщёва Ирина Николаевна</t>
  </si>
  <si>
    <t>602-ФК-8-Ю-106</t>
  </si>
  <si>
    <t>Штурбабин Егор Алексеевич</t>
  </si>
  <si>
    <t>муниципальное автономное общеобразовательное учреждение «Средняя общеобразовательная школа №7 г. Балашова Саратовской области»</t>
  </si>
  <si>
    <t>053-ФКЮ-08-04</t>
  </si>
  <si>
    <t>Сапрыкин Андрей Сергеевич</t>
  </si>
  <si>
    <t>8 а</t>
  </si>
  <si>
    <t>Прохвостов Руслан Евгеньевич</t>
  </si>
  <si>
    <t>053-ФКЮ-08-05</t>
  </si>
  <si>
    <t>Селезнев Алексей Сергеевич</t>
  </si>
  <si>
    <t>8 в</t>
  </si>
  <si>
    <t>053-ФКЮ-08-02</t>
  </si>
  <si>
    <t>Еремин Матвей Денисович</t>
  </si>
  <si>
    <t>053-ФКЮ-08-01</t>
  </si>
  <si>
    <t>Егоров Иван Александрович</t>
  </si>
  <si>
    <t>053-ФКЮ-08-03</t>
  </si>
  <si>
    <t>Коломейченко Вадим Снргеевич</t>
  </si>
  <si>
    <t>053-ФКЮ-08-06</t>
  </si>
  <si>
    <t>Гаврилюк Аександр Сергеевич</t>
  </si>
  <si>
    <t>8г</t>
  </si>
  <si>
    <t>Махин Глеб Владимирович</t>
  </si>
  <si>
    <t>053-ФКЮ-08-07</t>
  </si>
  <si>
    <t>Князев Даниил Александрович</t>
  </si>
  <si>
    <t>053-ФКЮ-08-08</t>
  </si>
  <si>
    <t>Рубанов Илья Сергеевич</t>
  </si>
  <si>
    <t>053-ФКЮ-08-09</t>
  </si>
  <si>
    <t>Евстегнеев Иван Александрович</t>
  </si>
  <si>
    <t>8д</t>
  </si>
  <si>
    <t>053-ФКЮ-08-10</t>
  </si>
  <si>
    <t>Щербаков Кирилл Александрович</t>
  </si>
  <si>
    <t>053-ФКЮ-08-11</t>
  </si>
  <si>
    <t>Ведменский Егор Андреевич</t>
  </si>
  <si>
    <t>053-ФКЮ-07-03</t>
  </si>
  <si>
    <t>Захаровский Ярослав Дмитриевич</t>
  </si>
  <si>
    <t>7 а</t>
  </si>
  <si>
    <t>053-ФКЮ-07-02</t>
  </si>
  <si>
    <t>Востриков Елисей Владиславович</t>
  </si>
  <si>
    <t>053-ФКЮ-07-01</t>
  </si>
  <si>
    <t>Бежкинев Богдан Романович</t>
  </si>
  <si>
    <t>7 в</t>
  </si>
  <si>
    <t>053-ФКЮ-07-04</t>
  </si>
  <si>
    <t>Ивлиев Павел Александрович</t>
  </si>
  <si>
    <t>7г</t>
  </si>
  <si>
    <t>Фатеев Сергей Вадимович</t>
  </si>
  <si>
    <t>053-ФКЮ-07-05</t>
  </si>
  <si>
    <t>Калдышкин Андрей Станиславович</t>
  </si>
  <si>
    <t>073-ФИЗ-07-24</t>
  </si>
  <si>
    <t>Андреев Антон Алексеевич</t>
  </si>
  <si>
    <t>Муниципальное общеобразовательное учреждение "Средняя общеобразовательная школа № 12 г.Балашова Саратовской области"</t>
  </si>
  <si>
    <t>7б</t>
  </si>
  <si>
    <t>073-ФИЗ-07-32</t>
  </si>
  <si>
    <t>Моисейкин Константин Юрьевич</t>
  </si>
  <si>
    <t>073-ФИЗ-07-33</t>
  </si>
  <si>
    <t>Нестеров Алексанр Александрович</t>
  </si>
  <si>
    <t>073-ФИЗ-07-22</t>
  </si>
  <si>
    <t>Юханов Иван Сергеевич</t>
  </si>
  <si>
    <t>7а</t>
  </si>
  <si>
    <t>073-ФИЗ-08-25</t>
  </si>
  <si>
    <t>Чайкин Станислав Алексеевич</t>
  </si>
  <si>
    <t>8а</t>
  </si>
  <si>
    <t>073-ФИЗ-08-32</t>
  </si>
  <si>
    <t>Дружин Артём Александрович</t>
  </si>
  <si>
    <t>8б</t>
  </si>
  <si>
    <t>073-ФИЗ-08-31</t>
  </si>
  <si>
    <t>Дружин Андрей Александрович</t>
  </si>
  <si>
    <t>073-ФИЗ-08-35</t>
  </si>
  <si>
    <t>Зададаев Богдан Алексеевич</t>
  </si>
  <si>
    <t>МОУ "Гимназия №1" г. Балашова Саратовской области</t>
  </si>
  <si>
    <t>025-ФК-08-м01</t>
  </si>
  <si>
    <t>Белянский Владимир Алексеевич</t>
  </si>
  <si>
    <t>Невежин Никита Викторович</t>
  </si>
  <si>
    <t>025-ФК-08-м03</t>
  </si>
  <si>
    <t>Невзоров Александр Дмитриевич</t>
  </si>
  <si>
    <t>025-ФК-08-м04</t>
  </si>
  <si>
    <t>Никулин Дмитрий Романович</t>
  </si>
  <si>
    <t>025-ФК-08-м05</t>
  </si>
  <si>
    <t>Тонкачёв Никита Алексеевич</t>
  </si>
  <si>
    <t>025-ФК-08-м06</t>
  </si>
  <si>
    <t>Яценко Антон Алексеевич</t>
  </si>
  <si>
    <t>025-ФК-08-м07</t>
  </si>
  <si>
    <t xml:space="preserve"> Алексюнин Ярослав Иванович</t>
  </si>
  <si>
    <t>025-ФК-07-м02</t>
  </si>
  <si>
    <t>Попов Кирилл  Александрович</t>
  </si>
  <si>
    <t>025-ФК-07-м03</t>
  </si>
  <si>
    <t>Фролов Кирилл Александрович</t>
  </si>
  <si>
    <t>025-ФК-07-м04</t>
  </si>
  <si>
    <t xml:space="preserve"> Аксенов Никита Евгеньевич</t>
  </si>
  <si>
    <t>025-ФК-07-м05</t>
  </si>
  <si>
    <t>Лежнюк Кирилл Витальевич</t>
  </si>
  <si>
    <t>025-ФК-07-м06</t>
  </si>
  <si>
    <t>Братчиков Никита Владиславович</t>
  </si>
  <si>
    <t>025-ФК-07-м07</t>
  </si>
  <si>
    <t xml:space="preserve"> Калинин Артем Александрович</t>
  </si>
  <si>
    <t>7в</t>
  </si>
  <si>
    <t>025-ФК-07-м08</t>
  </si>
  <si>
    <t>Миронов Артем Андреевич</t>
  </si>
  <si>
    <t>025-ФК-07-м01</t>
  </si>
  <si>
    <t>Горнастаев Никита Евгеньевич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</si>
  <si>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</si>
  <si>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Погодин Юрий Михайлович</t>
  </si>
  <si>
    <t>Красникова Елена Владимировна</t>
  </si>
  <si>
    <t>253-ФК-08-01</t>
  </si>
  <si>
    <t>Кудрин Артем Михайлович</t>
  </si>
  <si>
    <t>253-ФК-08-02</t>
  </si>
  <si>
    <t>Бадиков Роман Максимович</t>
  </si>
  <si>
    <t>253-ФК-08-03</t>
  </si>
  <si>
    <t>Кузнецов Сергей Алексеевич</t>
  </si>
  <si>
    <t>253-ФК-08-04</t>
  </si>
  <si>
    <t>Куничкин Антон Алексеевич</t>
  </si>
  <si>
    <t>253-ФК-07-01</t>
  </si>
  <si>
    <t>Якушев Андрей Андреевич</t>
  </si>
  <si>
    <t>Тютюков Владимир Валентинович</t>
  </si>
  <si>
    <t xml:space="preserve">Муниципальное автономное общеобразовательное учреждение «Средняя общеобразовательная школа р.п. Пинеровка Балашовского района Саратовской области»
</t>
  </si>
  <si>
    <t>Вячина Алёна Александровна</t>
  </si>
  <si>
    <t>223-ФК-07-04</t>
  </si>
  <si>
    <t>223-ФК-07-01</t>
  </si>
  <si>
    <t>Джунаидов Даниель Исмаилович</t>
  </si>
  <si>
    <t>223-ФК-07-02</t>
  </si>
  <si>
    <t>Касиев Эдмон Таарович</t>
  </si>
  <si>
    <t>223-ФК-07-03</t>
  </si>
  <si>
    <t>Мгоян Артём Суренович</t>
  </si>
  <si>
    <t>Парфёнов Михаил Андреевич</t>
  </si>
  <si>
    <t>Муниципальное общеобразовательное учреждение "Средняя общеобразовательная школа с.Репное Балашовского района Саратовской области "</t>
  </si>
  <si>
    <t>Кособрюхова Марина Александровна</t>
  </si>
  <si>
    <t>233-ФИЗ-РА-ю-08-01</t>
  </si>
  <si>
    <t>Кухилава  Радион  Манучариевич</t>
  </si>
  <si>
    <t>18,5</t>
  </si>
  <si>
    <t>233-ФИЗ-РА-ю-08-02</t>
  </si>
  <si>
    <t>Логинс   Максим Александрович</t>
  </si>
  <si>
    <t>15</t>
  </si>
  <si>
    <t>233-ФИЗ-РА-ю-08-03</t>
  </si>
  <si>
    <t>Моисейкин  Константин Сергеевич</t>
  </si>
  <si>
    <t>16,2</t>
  </si>
  <si>
    <t>233-ФИЗ-РА-ю-08-04</t>
  </si>
  <si>
    <t>Наумов Артем Романорвич</t>
  </si>
  <si>
    <t>10,4</t>
  </si>
  <si>
    <t>233-ФИЗ-РА-ю-08-05</t>
  </si>
  <si>
    <t>Попов Павел Владимирович</t>
  </si>
  <si>
    <t>17</t>
  </si>
  <si>
    <t>233-ФИЗ-РА-ю-08-06</t>
  </si>
  <si>
    <t>Прунов Егор Дмитриевич</t>
  </si>
  <si>
    <t>233-ФИЗ-РА-ю-08-07</t>
  </si>
  <si>
    <t>Афанаськин Илья Дмитриевич</t>
  </si>
  <si>
    <t>Филиал муниципального общеобразовательного учреждения "Средняя общеобразовательная школа с.Репное Балашовского района Саратовской области " в с.Пады</t>
  </si>
  <si>
    <t>8в</t>
  </si>
  <si>
    <t>Арешкин Илья Андреевич</t>
  </si>
  <si>
    <t>233-ФИЗ-РА-ю-08-08</t>
  </si>
  <si>
    <t>Грицаль Андрей Андреевич</t>
  </si>
  <si>
    <t>233-ФИЗ-РА-ю-08-09</t>
  </si>
  <si>
    <t>Попов Александр Александрович</t>
  </si>
  <si>
    <t>233-ФИЗ-РА-ю-07-01</t>
  </si>
  <si>
    <t>Богин Анатолий Алексеевич</t>
  </si>
  <si>
    <t>233-ФИЗ-РА-ю-07-02</t>
  </si>
  <si>
    <t>Дружин Алексей Сергеевич</t>
  </si>
  <si>
    <t>233-ФИЗ-РА-ю-07-03</t>
  </si>
  <si>
    <t>Дружин Егор Сергеевич</t>
  </si>
  <si>
    <t>233-ФИЗ-РА-ю-07-04</t>
  </si>
  <si>
    <t>Еремин Дмитрий Евгеньевич</t>
  </si>
  <si>
    <t>233-ФИЗ-РА-ю-07-05</t>
  </si>
  <si>
    <t>Малюгин Иван Дмитриевич</t>
  </si>
  <si>
    <t>233-ФИЗ-РА-ю-07-06</t>
  </si>
  <si>
    <t>Христафоров Данила Алексеевич</t>
  </si>
  <si>
    <t>233-ФИЗ-РА-ю-07-07</t>
  </si>
  <si>
    <t>Широков Никита Дмитриевич</t>
  </si>
  <si>
    <t>Муниципальное общеобразовательное учреждение «Средняя общеобразовательная школа с.Терновка Балашовского района Саратовской  области»</t>
  </si>
  <si>
    <t>Прошин Евгений Владимирович</t>
  </si>
  <si>
    <t>283-ФИЗК-07-01</t>
  </si>
  <si>
    <t>Зерниченко Даниил Павлович</t>
  </si>
  <si>
    <t>Сазонов Павел Антонович</t>
  </si>
  <si>
    <t>Муниципальное автономное общеобразовательное учреждение "Средняя общеобразовательная школа с. Большой Мелик Балашовского района Саратовской области"</t>
  </si>
  <si>
    <t>Мошнинов Александр Николаевич</t>
  </si>
  <si>
    <t>Генералов Арсений Антонович</t>
  </si>
  <si>
    <t>Муниципальное автономное образовательное учреждение "Средняя общеобразовательная школа с.Большой Мелик Балашовского района Саратовской области"</t>
  </si>
  <si>
    <t>Махров Сергей Николаевич</t>
  </si>
  <si>
    <t>Жуков Михаил Михайлович</t>
  </si>
  <si>
    <t>Лавнов Григорий Петрович</t>
  </si>
  <si>
    <t>Подколзин Ярослав Антонович</t>
  </si>
  <si>
    <t>Кармаева Вероника Валерьевна</t>
  </si>
  <si>
    <t>Шатилин Иван Владимирович</t>
  </si>
  <si>
    <t>263_ФК_07_01</t>
  </si>
  <si>
    <t>Баринов Никита Васильевич</t>
  </si>
  <si>
    <t>филиал МОУ СОШ с. Старый Хопёр Балашовского района Саратовской области в с. Лесное</t>
  </si>
  <si>
    <t>Тетюхин Анатолий Павлович</t>
  </si>
  <si>
    <t>263-фк-08-01</t>
  </si>
  <si>
    <t>Бабёнков Иван Романович</t>
  </si>
  <si>
    <t>Муниципальное общеобразовательное учреждение "Средняя общеобразовательная школа с Старый Хопер Балашовского района Саратовской области"</t>
  </si>
  <si>
    <t>15.5.</t>
  </si>
  <si>
    <t>Семикин Юрий Анатольевич</t>
  </si>
  <si>
    <t>206- ФИЗ- Ю-07-01</t>
  </si>
  <si>
    <t xml:space="preserve">Цыплаков Данила Денисович </t>
  </si>
  <si>
    <t>МОУ Лицей г.Балашова</t>
  </si>
  <si>
    <t>206- ФИЗ- Ю-07-02</t>
  </si>
  <si>
    <t xml:space="preserve">Скворцов Семён Дмитриевич </t>
  </si>
  <si>
    <t>206- ФИЗ- Ю-07-03</t>
  </si>
  <si>
    <t>Берлис Егор Сергеевич</t>
  </si>
  <si>
    <t>206- ФИЗ- Ю-07-04</t>
  </si>
  <si>
    <t>Мещеряков Никита Алексеевич</t>
  </si>
  <si>
    <t>206- ФИЗ- Ю-07-05</t>
  </si>
  <si>
    <t xml:space="preserve">Кряхов Данила Иванович </t>
  </si>
  <si>
    <t>206- ФИЗ- Ю-07-06</t>
  </si>
  <si>
    <t xml:space="preserve">Колосков Тимофей Алексеевич </t>
  </si>
  <si>
    <t>206- ФИЗ- Ю-07-07</t>
  </si>
  <si>
    <t>Дрожжин Артем Романович</t>
  </si>
  <si>
    <t>206- ФИЗ- Ю-07-08</t>
  </si>
  <si>
    <t>Згадов Владислав Максимович</t>
  </si>
  <si>
    <t>206- ФИЗ- Ю-07-09</t>
  </si>
  <si>
    <t xml:space="preserve">Догунов Артем Андреевич </t>
  </si>
  <si>
    <t>206- ФИЗ- Ю-07-10</t>
  </si>
  <si>
    <t xml:space="preserve">Бочков Юрий Сергеевич </t>
  </si>
  <si>
    <t>206- ФИЗ- Ю-07-11</t>
  </si>
  <si>
    <t>Бочков  Михаил  Сергеевич</t>
  </si>
  <si>
    <t>206- ФИЗ- Ю-07-12</t>
  </si>
  <si>
    <t>Кирсанов Кирилл Юрьевич</t>
  </si>
  <si>
    <t>206- ФИЗ- Ю-07-14</t>
  </si>
  <si>
    <t>Кудинов Кирилл Алексеевич</t>
  </si>
  <si>
    <t>206- ФИЗ- Ю-07-15</t>
  </si>
  <si>
    <t>Фролов Сергей Алексеевич</t>
  </si>
  <si>
    <t>206- ФИЗ- Ю-07-16</t>
  </si>
  <si>
    <t>Новожилов Матвей Юрьевич</t>
  </si>
  <si>
    <t>206- ФИЗ- Ю-07-17</t>
  </si>
  <si>
    <t>Обидин Тимур Дмитриевич</t>
  </si>
  <si>
    <t>206- ФИЗ- Ю-07-18</t>
  </si>
  <si>
    <t>Перестрибов Арсений Валерьевич</t>
  </si>
  <si>
    <t>206- ФИЗ- Ю-07-19</t>
  </si>
  <si>
    <t>Просандеев Никита Сергеевич</t>
  </si>
  <si>
    <t>206- ФИЗ- Ю-07-20</t>
  </si>
  <si>
    <t xml:space="preserve">Шикин Денис Евгеньевич </t>
  </si>
  <si>
    <t>206- ФИЗ- Ю-07-21</t>
  </si>
  <si>
    <t>Чиркин  Алексей  Алексеевич</t>
  </si>
  <si>
    <t>206- ФИЗ- Ю-07-22</t>
  </si>
  <si>
    <t>Свинторжицкий Ярослав Егорович</t>
  </si>
  <si>
    <t>206- ФИЗ- Ю-07-23</t>
  </si>
  <si>
    <t>Скудин Владислав Витальевич</t>
  </si>
  <si>
    <t>206- ФИЗ- Ю-07-24</t>
  </si>
  <si>
    <t>Юмашев Дмитрий Алексеевич</t>
  </si>
  <si>
    <t>206- ФИЗ- Ю-07-25</t>
  </si>
  <si>
    <t>Ткаченко Артем Евгеньевич</t>
  </si>
  <si>
    <t>206- ФИЗ- Ю-07-26</t>
  </si>
  <si>
    <t>Одинаев Али Киромдинович</t>
  </si>
  <si>
    <t>206- ФИЗ- Ю-07-27</t>
  </si>
  <si>
    <t>Лисюткин Егор Дмитриевич</t>
  </si>
  <si>
    <t>206- ФИЗ- Ю-07-28</t>
  </si>
  <si>
    <t>Здоровенко Артём Сергеевич</t>
  </si>
  <si>
    <t>206- ФИЗ- Ю-07-29</t>
  </si>
  <si>
    <t>Клоков Александр Сергеевич</t>
  </si>
  <si>
    <t>206- ФИЗ- Ю-07-30</t>
  </si>
  <si>
    <t>Исайкин Алексей Сергеевич</t>
  </si>
  <si>
    <t>206- ФИЗ- Ю-07-31</t>
  </si>
  <si>
    <t>Каныгин Захар Владимирович</t>
  </si>
  <si>
    <t>206- ФИЗ- Ю-08-01</t>
  </si>
  <si>
    <t xml:space="preserve"> Шмелев Никита Алексеевич</t>
  </si>
  <si>
    <t>206- ФИЗ- Ю-08-02</t>
  </si>
  <si>
    <t xml:space="preserve"> Хахулин Виталий Олегович</t>
  </si>
  <si>
    <t>206- ФИЗ- Ю-08-03</t>
  </si>
  <si>
    <t>Бородин  Владислав Александрович</t>
  </si>
  <si>
    <t>206- ФИЗ- Ю-08-04</t>
  </si>
  <si>
    <t>Тимофеев Егор Александрович</t>
  </si>
  <si>
    <t>206- ФИЗ- Ю-08-05</t>
  </si>
  <si>
    <t xml:space="preserve"> Комолев Ярослав Олегович</t>
  </si>
  <si>
    <t>206- ФИЗ- Ю-08-06</t>
  </si>
  <si>
    <t>Сорванов Алексей Александрович</t>
  </si>
  <si>
    <t>206- ФИЗ- Ю-08-07</t>
  </si>
  <si>
    <t>Разаренов Михаил Сергеевич</t>
  </si>
  <si>
    <t>206- ФИЗ- Ю-08-08</t>
  </si>
  <si>
    <t xml:space="preserve"> Попов Матвей Алексеевич</t>
  </si>
  <si>
    <t>206- ФИЗ- Ю-08-09</t>
  </si>
  <si>
    <t>Маркизов  Дмитрий  Николаевич</t>
  </si>
  <si>
    <t>206- ФИЗ- Ю-08-10</t>
  </si>
  <si>
    <t>Полковников Александр Андреевич</t>
  </si>
  <si>
    <t>206- ФИЗ- Ю-08-11</t>
  </si>
  <si>
    <t>Мясников Дмитрий Алексеевич</t>
  </si>
  <si>
    <t>206- ФИЗ- Ю-08-12</t>
  </si>
  <si>
    <t xml:space="preserve"> Иванов Михаил Евгеньевич</t>
  </si>
  <si>
    <t>206- ФИЗ- Ю-08-13</t>
  </si>
  <si>
    <t>Ойкин  Глеб  Валерьевич</t>
  </si>
  <si>
    <t>206- ФИЗ- Ю-08-14</t>
  </si>
  <si>
    <t>Горохов Артем Сергеевич</t>
  </si>
  <si>
    <t>206- ФИЗ- Ю-08-15</t>
  </si>
  <si>
    <t>Бочагов Кирилл Романович</t>
  </si>
  <si>
    <t>206- ФИЗ- Ю-08-16</t>
  </si>
  <si>
    <t>Паштанов  Арсений  Артёмович</t>
  </si>
  <si>
    <t>206- ФИЗ- Ю-08-17</t>
  </si>
  <si>
    <t>Сучков Иван Романович</t>
  </si>
  <si>
    <t>206- ФИЗ- Ю-08-18</t>
  </si>
  <si>
    <t>Тищенко  Артём  Николаевич</t>
  </si>
  <si>
    <t>206- ФИЗ- Ю-08-19</t>
  </si>
  <si>
    <t xml:space="preserve"> Ворожейкин Егор Витальевич</t>
  </si>
  <si>
    <t>206- ФИЗ- Ю-08-20</t>
  </si>
  <si>
    <t>Бурханов Арсений Романович</t>
  </si>
  <si>
    <t>206- ФИЗ- Ю-08-21</t>
  </si>
  <si>
    <t>Филиппов  Кирилл   Алексеевич</t>
  </si>
  <si>
    <t>206- ФИЗ- Ю-08-22</t>
  </si>
  <si>
    <t>Бахарев Максим Витальевич</t>
  </si>
  <si>
    <t>206- ФИЗ- Ю-08-23</t>
  </si>
  <si>
    <t>Юрин  Вадим  Николаевич</t>
  </si>
  <si>
    <t>206- ФИЗ- Ю-08-24</t>
  </si>
  <si>
    <t>Архипов Илья Геннадьевич</t>
  </si>
  <si>
    <t>206- ФИЗ- Ю-08-25</t>
  </si>
  <si>
    <t>Алмин Тимур Алишерович</t>
  </si>
  <si>
    <t>206- ФИЗ- Ю-08-26</t>
  </si>
  <si>
    <t>Чернов Дмитрий Александрович</t>
  </si>
  <si>
    <t>206- ФИЗ- Ю-08-27</t>
  </si>
  <si>
    <t>Христофоров Ярослав Михайлович</t>
  </si>
  <si>
    <t>206- ФИЗ- Ю-08-28</t>
  </si>
  <si>
    <t>Фомин Ярослав Владимирович</t>
  </si>
  <si>
    <t>206- ФИЗ- Ю-08-29</t>
  </si>
  <si>
    <t>Федоров Дмитрий Олегович</t>
  </si>
  <si>
    <t>206- ФИЗ- Ю-08-30</t>
  </si>
  <si>
    <t>Сухин Илья Евгеньевич</t>
  </si>
  <si>
    <t>206- ФИЗ- Ю-08-31</t>
  </si>
  <si>
    <t>Полушин Александр Алексеевич</t>
  </si>
  <si>
    <t>206- ФИЗ- Ю-08-32</t>
  </si>
  <si>
    <t>Мельников Никита Алексеевич</t>
  </si>
  <si>
    <t>Муниципальное общеобразовательное учреждение "Средняя общеобразовательная школа №16 г. Балашова Саратовской области"</t>
  </si>
  <si>
    <t>Матвеев Илья Викторович</t>
  </si>
  <si>
    <t>Пономарева Светлана Валерьевна</t>
  </si>
  <si>
    <t>Иванчиков Александр Валерьевич</t>
  </si>
  <si>
    <t>093-ФК-08-09</t>
  </si>
  <si>
    <t>Васильев Максим Дмитриевич</t>
  </si>
  <si>
    <t>093-ФК-08-10</t>
  </si>
  <si>
    <t>Гусев Никита Сергеевич</t>
  </si>
  <si>
    <t>093-ФК-08-11</t>
  </si>
  <si>
    <t>Еременко Матвей Дмитриевич</t>
  </si>
  <si>
    <t>093-ФК-08-12</t>
  </si>
  <si>
    <t>Кондратьев Артем Романович</t>
  </si>
  <si>
    <t>093-ФК-08-13</t>
  </si>
  <si>
    <t>Котов Иван Викторович</t>
  </si>
  <si>
    <t>093-ФК-08-14</t>
  </si>
  <si>
    <t>Лебедев Егор Владиславович</t>
  </si>
  <si>
    <t>093-ФК-08-15</t>
  </si>
  <si>
    <t>Халяпин Кирилл Вадимович</t>
  </si>
  <si>
    <t>093-ФК-08-16</t>
  </si>
  <si>
    <t>Чередников Антон Сергеевич</t>
  </si>
  <si>
    <t>093-ФК-08-17</t>
  </si>
  <si>
    <t>Шишков Владимир Игоревич</t>
  </si>
  <si>
    <t>093-ФК-08-18</t>
  </si>
  <si>
    <t>Щетинин Даниил Дмитриевич</t>
  </si>
  <si>
    <t>093-ФК-07-01</t>
  </si>
  <si>
    <t>Булавин Андрей Павлович</t>
  </si>
  <si>
    <t>093-ФК-07-02</t>
  </si>
  <si>
    <t>Кальжанов Артем Александрович</t>
  </si>
  <si>
    <t>093-ФК-07-03</t>
  </si>
  <si>
    <t>Шваркин Ростислав Николаевич</t>
  </si>
  <si>
    <t>093-ФК-07-04</t>
  </si>
  <si>
    <t>Кисилев Александр Александрович</t>
  </si>
  <si>
    <t>093-ФК-07-05</t>
  </si>
  <si>
    <t>Коновалов Арсений Романович</t>
  </si>
  <si>
    <t>093-ФК-07-06</t>
  </si>
  <si>
    <t>Мудров Денис Сергеевич</t>
  </si>
  <si>
    <t>093-ФК-07-07</t>
  </si>
  <si>
    <t>Руднев Егор Алексеевич</t>
  </si>
  <si>
    <t>093-ФК-07-08</t>
  </si>
  <si>
    <t>Тамразов Артем Эдгарович</t>
  </si>
  <si>
    <t>093-ФК-07-09</t>
  </si>
  <si>
    <t>Храмов Максим Иванович</t>
  </si>
  <si>
    <t>093-ФК-07-10</t>
  </si>
  <si>
    <t>Шестак Арсений Сергеевич</t>
  </si>
  <si>
    <t>093-ФК-07-11</t>
  </si>
  <si>
    <t>Шехматов Денис Андреевич</t>
  </si>
  <si>
    <t>093-ФК-07-12</t>
  </si>
  <si>
    <t>Велиметов Кирилл Русланович</t>
  </si>
  <si>
    <t>093-ФК-07-13</t>
  </si>
  <si>
    <t>Ушаков Александр Анатольевич</t>
  </si>
  <si>
    <t>093-ФК-07-14</t>
  </si>
  <si>
    <t>Ярмола Денис Валерьевич</t>
  </si>
  <si>
    <t>093-ФК-07-15</t>
  </si>
  <si>
    <t>Гасан-пур Наил Магоммед оглы</t>
  </si>
  <si>
    <t>7 г</t>
  </si>
  <si>
    <t>093-ФК-07-16</t>
  </si>
  <si>
    <t>Рогов Ярослав Дмитриевич</t>
  </si>
  <si>
    <t>093-ФК-07-17</t>
  </si>
  <si>
    <t>Ярин Глеб Николаевич</t>
  </si>
  <si>
    <t>093-ФК-07-18</t>
  </si>
  <si>
    <t>Иванов Сергей Алексеевич</t>
  </si>
  <si>
    <t>093-ФК-07-19</t>
  </si>
  <si>
    <t>Феклюнин Михаил Михайлович</t>
  </si>
  <si>
    <t>093-ФК-07-20</t>
  </si>
  <si>
    <t>Бражников Артем Дмитриевич</t>
  </si>
  <si>
    <t>ШИФР 015-ФИЗРА-07-04</t>
  </si>
  <si>
    <t>Плахов Сергей Тимофеевич</t>
  </si>
  <si>
    <t>Муниципальное автономное учреждение "Гимназия имени Героя Советского Союза Ю.А. Гарнаева г.Балашова Саратовской области"</t>
  </si>
  <si>
    <t>Махров Евгений Валерьевич</t>
  </si>
  <si>
    <t>ШИФР 015-ФИЗРА-07-05</t>
  </si>
  <si>
    <t>Караваев Максим Васильевич</t>
  </si>
  <si>
    <t>ШИФР 015-ФИЗРА-08-02</t>
  </si>
  <si>
    <t>Николаенко Захар Владимирович</t>
  </si>
  <si>
    <t>ШИФР 015-ФИЗРА-08-03</t>
  </si>
  <si>
    <t xml:space="preserve">Неудахин Дмитрий Александрович </t>
  </si>
  <si>
    <t>ШИФР 015-ФИЗРА-08-06</t>
  </si>
  <si>
    <t>Сучков Ярослав Анатольевич</t>
  </si>
  <si>
    <t>Муниципальное общнобразовательное учреждение "Средняя общеобращовательная школа с. Барки"</t>
  </si>
  <si>
    <t>Бесько Алексей Георгиевич</t>
  </si>
  <si>
    <t>113-физ-08-01</t>
  </si>
  <si>
    <t>Керимов Эльвин Эльнурович</t>
  </si>
  <si>
    <t>113-физ-08-02</t>
  </si>
  <si>
    <t>Пашаев Сабухи Самирович</t>
  </si>
  <si>
    <t>113-физ-07-01</t>
  </si>
  <si>
    <t>Жиганов Андрей Сергеевич</t>
  </si>
  <si>
    <t>Муниципальное автономное общеобразовательное учреждение "Средняя общеобразователььная школа №9 имени Петра Аркадьевича Столыпина г.Балашова Саратовской области"</t>
  </si>
  <si>
    <t>Горбачев Андрей Сергеевич</t>
  </si>
  <si>
    <t>Комарова Елизавета Алексеевна</t>
  </si>
  <si>
    <t>063-ФК-08-01-Ю</t>
  </si>
  <si>
    <t>Малышев Артём Александрович</t>
  </si>
  <si>
    <t>063-ФК-08-02-Ю</t>
  </si>
  <si>
    <t>Заскалько Дмитрий Станиславович</t>
  </si>
  <si>
    <t>063-ФК-08-03-Ю</t>
  </si>
  <si>
    <t>Савельев Константин Игоревич</t>
  </si>
  <si>
    <t>063-ФК-08-04-Ю</t>
  </si>
  <si>
    <t>Рощин Матвей Максимович</t>
  </si>
  <si>
    <t>063-ФК-08-05-Ю</t>
  </si>
  <si>
    <t>Овсепян Артем Арамович</t>
  </si>
  <si>
    <t>063-ФК-07-01-Ю</t>
  </si>
  <si>
    <t>Жирков Владимир Константинович</t>
  </si>
  <si>
    <t>063-ФК-07-02-Ю</t>
  </si>
  <si>
    <t>Щедров Кирилл Алексеевич</t>
  </si>
  <si>
    <t>063-ФК-07-03-Ю</t>
  </si>
  <si>
    <t>Демин Алексей Александрович</t>
  </si>
  <si>
    <t>063-ФК-07-04-Ю</t>
  </si>
  <si>
    <t>Швец Константин Александрович</t>
  </si>
  <si>
    <t>063-ФК-07-05-Ю</t>
  </si>
  <si>
    <t>Шульга Никита Дмитриевич</t>
  </si>
  <si>
    <t>063-ФК-07-06-Ю</t>
  </si>
  <si>
    <t>Печаткин Богдан Александрович</t>
  </si>
  <si>
    <t>063-ФК-07-07-Ю</t>
  </si>
  <si>
    <t>Хабаров владислав Романович</t>
  </si>
  <si>
    <t>063-ФК-07-08-Ю</t>
  </si>
  <si>
    <t>Шмидт Дмитрий Алексеевич</t>
  </si>
  <si>
    <t>063-ФК-07-09-Ю</t>
  </si>
  <si>
    <t>Вавилов Егор Андреевич</t>
  </si>
  <si>
    <t>063-ФК-07-10-Ю</t>
  </si>
  <si>
    <t>Фролов Дмитрий Александрович</t>
  </si>
  <si>
    <t>063-ФК-07-11-Ю</t>
  </si>
  <si>
    <t>Ефремов Глеб Александрович</t>
  </si>
  <si>
    <t>063-ФК-07-12-Ю</t>
  </si>
  <si>
    <t>Биринов Артем Александрович</t>
  </si>
  <si>
    <t>293-фк-07-01</t>
  </si>
  <si>
    <t>Астафьев Максим Анатольевич</t>
  </si>
  <si>
    <t>Муниципальное общеобразовательное учреждение "Средняя общеобразовательная школа с.Тростянка Балашовского района Саратовской области"</t>
  </si>
  <si>
    <t>293-фк-08-01</t>
  </si>
  <si>
    <t>Гординец Даниил Юрьевич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</si>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</sst>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\ _₽_-;\-* #,##0.00\ _₽_-;_-* \-??\ _₽_-;_-@_-"/>
  </numFmts>
  <fonts count="1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1D1B11"/>
      <name val="Times New Roman"/>
      <family val="1"/>
      <charset val="204"/>
    </font>
    <font>
      <sz val="10"/>
      <color rgb="FF000000"/>
      <name val="PT Astra Serif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1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10"/>
  <sheetViews>
    <sheetView topLeftCell="D1" zoomScale="80" zoomScaleNormal="80" workbookViewId="0">
      <selection activeCell="F1" sqref="F1:F2"/>
    </sheetView>
  </sheetViews>
  <sheetFormatPr defaultRowHeight="15"/>
  <cols>
    <col min="1" max="1" width="16.5703125" customWidth="1"/>
    <col min="3" max="3" width="15.5703125" customWidth="1"/>
    <col min="4" max="4" width="17.28515625" customWidth="1"/>
    <col min="5" max="5" width="28" customWidth="1"/>
    <col min="6" max="6" width="24.28515625" customWidth="1"/>
    <col min="14" max="14" width="9.5703125" bestFit="1" customWidth="1"/>
    <col min="15" max="15" width="13.5703125" customWidth="1"/>
    <col min="16" max="16" width="10.28515625" customWidth="1"/>
    <col min="17" max="17" width="19.5703125" customWidth="1"/>
    <col min="18" max="18" width="14" customWidth="1"/>
    <col min="19" max="19" width="22.7109375" customWidth="1"/>
  </cols>
  <sheetData>
    <row r="1" spans="1:19" ht="15.75" customHeight="1">
      <c r="A1" s="57" t="s">
        <v>15</v>
      </c>
      <c r="B1" s="57" t="s">
        <v>14</v>
      </c>
      <c r="C1" s="57" t="s">
        <v>13</v>
      </c>
      <c r="D1" s="60" t="s">
        <v>12</v>
      </c>
      <c r="E1" s="57" t="s">
        <v>11</v>
      </c>
      <c r="F1" s="57" t="s">
        <v>10</v>
      </c>
      <c r="G1" s="57" t="s">
        <v>9</v>
      </c>
      <c r="H1" s="2"/>
      <c r="I1" s="60" t="s">
        <v>8</v>
      </c>
      <c r="J1" s="4"/>
      <c r="K1" s="60" t="s">
        <v>17</v>
      </c>
      <c r="L1" s="4"/>
      <c r="M1" s="60" t="s">
        <v>16</v>
      </c>
      <c r="N1" s="57" t="s">
        <v>7</v>
      </c>
      <c r="O1" s="57" t="s">
        <v>6</v>
      </c>
      <c r="P1" s="57" t="s">
        <v>5</v>
      </c>
      <c r="Q1" s="57" t="s">
        <v>4</v>
      </c>
      <c r="R1" s="57" t="s">
        <v>3</v>
      </c>
      <c r="S1" s="57" t="s">
        <v>2</v>
      </c>
    </row>
    <row r="2" spans="1:19" ht="72.75" hidden="1" customHeight="1">
      <c r="A2" s="61"/>
      <c r="B2" s="61"/>
      <c r="C2" s="61"/>
      <c r="D2" s="62"/>
      <c r="E2" s="61"/>
      <c r="F2" s="61"/>
      <c r="G2" s="61"/>
      <c r="H2" s="7"/>
      <c r="I2" s="62"/>
      <c r="J2" s="8"/>
      <c r="K2" s="62"/>
      <c r="L2" s="8"/>
      <c r="M2" s="62"/>
      <c r="N2" s="61"/>
      <c r="O2" s="61"/>
      <c r="P2" s="61"/>
      <c r="Q2" s="61"/>
      <c r="R2" s="61"/>
      <c r="S2" s="61"/>
    </row>
    <row r="3" spans="1:19" ht="76.5" hidden="1">
      <c r="A3" s="23" t="s">
        <v>1</v>
      </c>
      <c r="B3" s="9">
        <v>1</v>
      </c>
      <c r="C3" s="23" t="s">
        <v>0</v>
      </c>
      <c r="D3" s="11" t="s">
        <v>21</v>
      </c>
      <c r="E3" s="12" t="s">
        <v>22</v>
      </c>
      <c r="F3" s="13" t="s">
        <v>19</v>
      </c>
      <c r="G3" s="9">
        <v>7</v>
      </c>
      <c r="H3" s="14">
        <f>35*I:I/33</f>
        <v>35</v>
      </c>
      <c r="I3" s="9">
        <v>33</v>
      </c>
      <c r="J3" s="14">
        <f>30*K:K/30</f>
        <v>30</v>
      </c>
      <c r="K3" s="9">
        <v>30</v>
      </c>
      <c r="L3" s="15">
        <f>35*26.4/M:M</f>
        <v>35</v>
      </c>
      <c r="M3" s="14">
        <v>26.4</v>
      </c>
      <c r="N3" s="14">
        <f>SUM(H:H+J:J+L:L)</f>
        <v>100</v>
      </c>
      <c r="O3" s="9"/>
      <c r="P3" s="16">
        <f>N:N</f>
        <v>100</v>
      </c>
      <c r="Q3" s="9" t="s">
        <v>476</v>
      </c>
      <c r="R3" s="9">
        <v>1</v>
      </c>
      <c r="S3" s="1" t="s">
        <v>20</v>
      </c>
    </row>
    <row r="4" spans="1:19" ht="114.75" hidden="1">
      <c r="A4" s="23" t="s">
        <v>1</v>
      </c>
      <c r="B4" s="9">
        <v>2</v>
      </c>
      <c r="C4" s="23" t="s">
        <v>0</v>
      </c>
      <c r="D4" s="11" t="s">
        <v>155</v>
      </c>
      <c r="E4" s="1" t="s">
        <v>156</v>
      </c>
      <c r="F4" s="13" t="s">
        <v>148</v>
      </c>
      <c r="G4" s="9">
        <v>7</v>
      </c>
      <c r="H4" s="14">
        <f>35*I:I/17.5</f>
        <v>35</v>
      </c>
      <c r="I4" s="9">
        <v>17.5</v>
      </c>
      <c r="J4" s="14">
        <f>30*K:K/20</f>
        <v>30</v>
      </c>
      <c r="K4" s="9">
        <v>20</v>
      </c>
      <c r="L4" s="15">
        <f>35*60/M:M</f>
        <v>35</v>
      </c>
      <c r="M4" s="14">
        <v>60</v>
      </c>
      <c r="N4" s="14">
        <f>SUM(H:H+J:J+L:L)</f>
        <v>100</v>
      </c>
      <c r="O4" s="9"/>
      <c r="P4" s="16">
        <f>N:N</f>
        <v>100</v>
      </c>
      <c r="Q4" s="9" t="s">
        <v>476</v>
      </c>
      <c r="R4" s="9">
        <v>2</v>
      </c>
      <c r="S4" s="33" t="s">
        <v>149</v>
      </c>
    </row>
    <row r="5" spans="1:19" ht="63.75" hidden="1">
      <c r="A5" s="23" t="s">
        <v>1</v>
      </c>
      <c r="B5" s="9">
        <v>3</v>
      </c>
      <c r="C5" s="23" t="s">
        <v>0</v>
      </c>
      <c r="D5" s="33" t="s">
        <v>432</v>
      </c>
      <c r="E5" s="1" t="s">
        <v>433</v>
      </c>
      <c r="F5" s="33" t="s">
        <v>426</v>
      </c>
      <c r="G5" s="9">
        <v>7</v>
      </c>
      <c r="H5" s="14">
        <v>35</v>
      </c>
      <c r="I5" s="48">
        <v>7</v>
      </c>
      <c r="J5" s="14">
        <v>30</v>
      </c>
      <c r="K5" s="49">
        <v>12</v>
      </c>
      <c r="L5" s="15">
        <v>35</v>
      </c>
      <c r="M5" s="49">
        <v>123</v>
      </c>
      <c r="N5" s="14">
        <v>100</v>
      </c>
      <c r="O5" s="48"/>
      <c r="P5" s="16">
        <v>100</v>
      </c>
      <c r="Q5" s="9" t="s">
        <v>476</v>
      </c>
      <c r="R5" s="9">
        <v>3</v>
      </c>
      <c r="S5" s="33" t="s">
        <v>427</v>
      </c>
    </row>
    <row r="6" spans="1:19" ht="89.25" hidden="1">
      <c r="A6" s="23" t="s">
        <v>1</v>
      </c>
      <c r="B6" s="9">
        <v>4</v>
      </c>
      <c r="C6" s="23" t="s">
        <v>0</v>
      </c>
      <c r="D6" s="11" t="s">
        <v>471</v>
      </c>
      <c r="E6" s="1" t="s">
        <v>472</v>
      </c>
      <c r="F6" s="13" t="s">
        <v>473</v>
      </c>
      <c r="G6" s="9">
        <v>7</v>
      </c>
      <c r="H6" s="9">
        <v>35</v>
      </c>
      <c r="I6" s="14">
        <v>18</v>
      </c>
      <c r="J6" s="14">
        <v>30</v>
      </c>
      <c r="K6" s="15">
        <v>20</v>
      </c>
      <c r="L6" s="15">
        <v>35</v>
      </c>
      <c r="M6" s="15">
        <v>65</v>
      </c>
      <c r="N6" s="14">
        <v>100</v>
      </c>
      <c r="O6" s="9"/>
      <c r="P6" s="16">
        <v>100</v>
      </c>
      <c r="Q6" s="9" t="s">
        <v>476</v>
      </c>
      <c r="R6" s="9">
        <v>4</v>
      </c>
      <c r="S6" s="33"/>
    </row>
    <row r="7" spans="1:19" ht="25.5" hidden="1">
      <c r="A7" s="43" t="s">
        <v>1</v>
      </c>
      <c r="B7" s="9">
        <v>5</v>
      </c>
      <c r="C7" s="43" t="s">
        <v>0</v>
      </c>
      <c r="D7" s="18" t="s">
        <v>267</v>
      </c>
      <c r="E7" s="1" t="s">
        <v>268</v>
      </c>
      <c r="F7" s="13" t="s">
        <v>226</v>
      </c>
      <c r="G7" s="9">
        <v>7</v>
      </c>
      <c r="H7" s="14">
        <f>35*I:I/23</f>
        <v>33.478260869565219</v>
      </c>
      <c r="I7" s="9">
        <v>22</v>
      </c>
      <c r="J7" s="14">
        <f>30*K:K/26</f>
        <v>30</v>
      </c>
      <c r="K7" s="9">
        <v>26</v>
      </c>
      <c r="L7" s="14">
        <f>35*36/M:M</f>
        <v>34.932076517881896</v>
      </c>
      <c r="M7" s="9">
        <v>36.07</v>
      </c>
      <c r="N7" s="14">
        <f t="shared" ref="N7:N48" si="0">SUM(H:H+J:J+L:L)</f>
        <v>98.410337387447115</v>
      </c>
      <c r="O7" s="9"/>
      <c r="P7" s="16">
        <f t="shared" ref="P7:P48" si="1">N:N</f>
        <v>98.410337387447115</v>
      </c>
      <c r="Q7" s="9" t="s">
        <v>476</v>
      </c>
      <c r="R7" s="9">
        <v>5</v>
      </c>
      <c r="S7" s="9"/>
    </row>
    <row r="8" spans="1:19" ht="76.5" hidden="1">
      <c r="A8" s="23" t="s">
        <v>1</v>
      </c>
      <c r="B8" s="9">
        <v>6</v>
      </c>
      <c r="C8" s="23" t="s">
        <v>0</v>
      </c>
      <c r="D8" s="11" t="s">
        <v>23</v>
      </c>
      <c r="E8" s="1" t="s">
        <v>24</v>
      </c>
      <c r="F8" s="13" t="s">
        <v>19</v>
      </c>
      <c r="G8" s="9">
        <v>7</v>
      </c>
      <c r="H8" s="14">
        <f>35*I:I/33</f>
        <v>32.878787878787875</v>
      </c>
      <c r="I8" s="9">
        <v>31</v>
      </c>
      <c r="J8" s="14">
        <f>30*K:K/30</f>
        <v>30</v>
      </c>
      <c r="K8" s="9">
        <v>30</v>
      </c>
      <c r="L8" s="15">
        <f>35*26.4/M:M</f>
        <v>34.477611940298509</v>
      </c>
      <c r="M8" s="14">
        <v>26.8</v>
      </c>
      <c r="N8" s="14">
        <f t="shared" si="0"/>
        <v>97.356399819086391</v>
      </c>
      <c r="O8" s="9"/>
      <c r="P8" s="16">
        <f t="shared" si="1"/>
        <v>97.356399819086391</v>
      </c>
      <c r="Q8" s="9" t="s">
        <v>476</v>
      </c>
      <c r="R8" s="9">
        <v>6</v>
      </c>
      <c r="S8" s="1" t="s">
        <v>20</v>
      </c>
    </row>
    <row r="9" spans="1:19" ht="25.5" hidden="1">
      <c r="A9" s="43" t="s">
        <v>1</v>
      </c>
      <c r="B9" s="9">
        <v>7</v>
      </c>
      <c r="C9" s="43" t="s">
        <v>0</v>
      </c>
      <c r="D9" s="18" t="s">
        <v>257</v>
      </c>
      <c r="E9" s="1" t="s">
        <v>258</v>
      </c>
      <c r="F9" s="13" t="s">
        <v>226</v>
      </c>
      <c r="G9" s="9">
        <v>7</v>
      </c>
      <c r="H9" s="14">
        <f>35*I:I/23</f>
        <v>35</v>
      </c>
      <c r="I9" s="9">
        <v>23</v>
      </c>
      <c r="J9" s="14">
        <f>30*K:K/26</f>
        <v>27.692307692307693</v>
      </c>
      <c r="K9" s="9">
        <v>24</v>
      </c>
      <c r="L9" s="14">
        <f>35*36/M:M</f>
        <v>33.989749123280284</v>
      </c>
      <c r="M9" s="9">
        <v>37.07</v>
      </c>
      <c r="N9" s="14">
        <f t="shared" si="0"/>
        <v>96.68205681558797</v>
      </c>
      <c r="O9" s="9"/>
      <c r="P9" s="16">
        <f t="shared" si="1"/>
        <v>96.68205681558797</v>
      </c>
      <c r="Q9" s="9" t="s">
        <v>476</v>
      </c>
      <c r="R9" s="9">
        <v>7</v>
      </c>
      <c r="S9" s="9"/>
    </row>
    <row r="10" spans="1:19" ht="89.25" hidden="1">
      <c r="A10" s="23" t="s">
        <v>1</v>
      </c>
      <c r="B10" s="9">
        <v>8</v>
      </c>
      <c r="C10" s="23" t="s">
        <v>0</v>
      </c>
      <c r="D10" s="37" t="s">
        <v>190</v>
      </c>
      <c r="E10" s="1" t="s">
        <v>191</v>
      </c>
      <c r="F10" s="23" t="s">
        <v>158</v>
      </c>
      <c r="G10" s="1">
        <v>7</v>
      </c>
      <c r="H10" s="38">
        <f>35*I:I/22.2</f>
        <v>31.531531531531531</v>
      </c>
      <c r="I10" s="1">
        <v>20</v>
      </c>
      <c r="J10" s="38">
        <f>30*K:K/30</f>
        <v>30</v>
      </c>
      <c r="K10" s="1">
        <v>30</v>
      </c>
      <c r="L10" s="40">
        <f>35*40/M:M</f>
        <v>35</v>
      </c>
      <c r="M10" s="38">
        <v>40</v>
      </c>
      <c r="N10" s="38">
        <f t="shared" si="0"/>
        <v>96.531531531531527</v>
      </c>
      <c r="O10" s="1"/>
      <c r="P10" s="41">
        <f t="shared" si="1"/>
        <v>96.531531531531527</v>
      </c>
      <c r="Q10" s="9" t="s">
        <v>476</v>
      </c>
      <c r="R10" s="9">
        <v>8</v>
      </c>
      <c r="S10" s="33" t="s">
        <v>159</v>
      </c>
    </row>
    <row r="11" spans="1:19" ht="114.75" hidden="1">
      <c r="A11" s="23" t="s">
        <v>1</v>
      </c>
      <c r="B11" s="9">
        <v>9</v>
      </c>
      <c r="C11" s="23" t="s">
        <v>0</v>
      </c>
      <c r="D11" s="33" t="s">
        <v>467</v>
      </c>
      <c r="E11" s="39" t="s">
        <v>468</v>
      </c>
      <c r="F11" s="33" t="s">
        <v>434</v>
      </c>
      <c r="G11" s="17">
        <v>7</v>
      </c>
      <c r="H11" s="14">
        <f>35*I:I/24</f>
        <v>35</v>
      </c>
      <c r="I11" s="17">
        <v>24</v>
      </c>
      <c r="J11" s="14">
        <f>30*K:K/28</f>
        <v>25.714285714285715</v>
      </c>
      <c r="K11" s="17">
        <v>24</v>
      </c>
      <c r="L11" s="15">
        <f>35*37.19/M:M</f>
        <v>35</v>
      </c>
      <c r="M11" s="15">
        <v>37.19</v>
      </c>
      <c r="N11" s="14">
        <f t="shared" si="0"/>
        <v>95.714285714285722</v>
      </c>
      <c r="O11" s="9"/>
      <c r="P11" s="16">
        <f t="shared" si="1"/>
        <v>95.714285714285722</v>
      </c>
      <c r="Q11" s="9" t="s">
        <v>476</v>
      </c>
      <c r="R11" s="9">
        <v>9</v>
      </c>
      <c r="S11" s="33" t="s">
        <v>435</v>
      </c>
    </row>
    <row r="12" spans="1:19" ht="76.5" hidden="1">
      <c r="A12" s="23" t="s">
        <v>1</v>
      </c>
      <c r="B12" s="9">
        <v>10</v>
      </c>
      <c r="C12" s="23" t="s">
        <v>0</v>
      </c>
      <c r="D12" s="11" t="s">
        <v>25</v>
      </c>
      <c r="E12" s="12" t="s">
        <v>26</v>
      </c>
      <c r="F12" s="13" t="s">
        <v>19</v>
      </c>
      <c r="G12" s="9">
        <v>7</v>
      </c>
      <c r="H12" s="14">
        <f>35*I:I/33</f>
        <v>31.818181818181817</v>
      </c>
      <c r="I12" s="9">
        <v>30</v>
      </c>
      <c r="J12" s="14">
        <f>30*K:K/30</f>
        <v>30</v>
      </c>
      <c r="K12" s="9">
        <v>30</v>
      </c>
      <c r="L12" s="15">
        <f>35*26.4/M:M</f>
        <v>33.846153846153847</v>
      </c>
      <c r="M12" s="14">
        <v>27.3</v>
      </c>
      <c r="N12" s="14">
        <f t="shared" si="0"/>
        <v>95.664335664335653</v>
      </c>
      <c r="O12" s="9"/>
      <c r="P12" s="16">
        <f t="shared" si="1"/>
        <v>95.664335664335653</v>
      </c>
      <c r="Q12" s="9" t="s">
        <v>476</v>
      </c>
      <c r="R12" s="9">
        <v>10</v>
      </c>
      <c r="S12" s="1" t="s">
        <v>20</v>
      </c>
    </row>
    <row r="13" spans="1:19" ht="38.25" hidden="1">
      <c r="A13" s="23" t="s">
        <v>1</v>
      </c>
      <c r="B13" s="9">
        <v>11</v>
      </c>
      <c r="C13" s="23" t="s">
        <v>0</v>
      </c>
      <c r="D13" s="34" t="s">
        <v>121</v>
      </c>
      <c r="E13" s="33" t="s">
        <v>122</v>
      </c>
      <c r="F13" s="12" t="s">
        <v>103</v>
      </c>
      <c r="G13" s="33" t="s">
        <v>85</v>
      </c>
      <c r="H13" s="35">
        <f>35*I:I/21</f>
        <v>35</v>
      </c>
      <c r="I13" s="19">
        <v>21</v>
      </c>
      <c r="J13" s="14">
        <f>30*K:K/22</f>
        <v>27.272727272727273</v>
      </c>
      <c r="K13" s="9">
        <v>20</v>
      </c>
      <c r="L13" s="15">
        <f>35*38.28/M:M</f>
        <v>33.386493894841763</v>
      </c>
      <c r="M13" s="14">
        <v>40.130000000000003</v>
      </c>
      <c r="N13" s="14">
        <f t="shared" si="0"/>
        <v>95.659221167569029</v>
      </c>
      <c r="O13" s="9"/>
      <c r="P13" s="16">
        <f t="shared" si="1"/>
        <v>95.659221167569029</v>
      </c>
      <c r="Q13" s="9" t="s">
        <v>476</v>
      </c>
      <c r="R13" s="9">
        <v>11</v>
      </c>
      <c r="S13" s="33" t="s">
        <v>106</v>
      </c>
    </row>
    <row r="14" spans="1:19" ht="38.25" hidden="1">
      <c r="A14" s="23" t="s">
        <v>1</v>
      </c>
      <c r="B14" s="9">
        <v>12</v>
      </c>
      <c r="C14" s="23" t="s">
        <v>0</v>
      </c>
      <c r="D14" s="34" t="s">
        <v>119</v>
      </c>
      <c r="E14" s="33" t="s">
        <v>120</v>
      </c>
      <c r="F14" s="12" t="s">
        <v>103</v>
      </c>
      <c r="G14" s="33" t="s">
        <v>92</v>
      </c>
      <c r="H14" s="35">
        <f>35*I:I/21</f>
        <v>30</v>
      </c>
      <c r="I14" s="19">
        <v>18</v>
      </c>
      <c r="J14" s="14">
        <f>30*K:K/22</f>
        <v>30</v>
      </c>
      <c r="K14" s="9">
        <v>22</v>
      </c>
      <c r="L14" s="15">
        <f>35*38.28/M:M</f>
        <v>35</v>
      </c>
      <c r="M14" s="14">
        <v>38.28</v>
      </c>
      <c r="N14" s="14">
        <f t="shared" si="0"/>
        <v>95</v>
      </c>
      <c r="O14" s="9"/>
      <c r="P14" s="16">
        <f t="shared" si="1"/>
        <v>95</v>
      </c>
      <c r="Q14" s="9" t="s">
        <v>476</v>
      </c>
      <c r="R14" s="9">
        <v>12</v>
      </c>
      <c r="S14" s="33" t="s">
        <v>106</v>
      </c>
    </row>
    <row r="15" spans="1:19" ht="38.25" hidden="1">
      <c r="A15" s="23" t="s">
        <v>1</v>
      </c>
      <c r="B15" s="9">
        <v>13</v>
      </c>
      <c r="C15" s="23" t="s">
        <v>0</v>
      </c>
      <c r="D15" s="34" t="s">
        <v>123</v>
      </c>
      <c r="E15" s="33" t="s">
        <v>124</v>
      </c>
      <c r="F15" s="12" t="s">
        <v>103</v>
      </c>
      <c r="G15" s="33" t="s">
        <v>85</v>
      </c>
      <c r="H15" s="35">
        <f>35*I:I/21</f>
        <v>35</v>
      </c>
      <c r="I15" s="19">
        <v>21</v>
      </c>
      <c r="J15" s="14">
        <f>30*K:K/22</f>
        <v>24.545454545454547</v>
      </c>
      <c r="K15" s="9">
        <v>18</v>
      </c>
      <c r="L15" s="15">
        <f>35*38.28/M:M</f>
        <v>34.745850622406635</v>
      </c>
      <c r="M15" s="14">
        <v>38.56</v>
      </c>
      <c r="N15" s="14">
        <f t="shared" si="0"/>
        <v>94.291305167861182</v>
      </c>
      <c r="O15" s="9"/>
      <c r="P15" s="16">
        <f t="shared" si="1"/>
        <v>94.291305167861182</v>
      </c>
      <c r="Q15" s="9" t="s">
        <v>476</v>
      </c>
      <c r="R15" s="9">
        <v>13</v>
      </c>
      <c r="S15" s="33" t="s">
        <v>106</v>
      </c>
    </row>
    <row r="16" spans="1:19" ht="76.5" hidden="1">
      <c r="A16" s="32" t="s">
        <v>1</v>
      </c>
      <c r="B16" s="9">
        <v>14</v>
      </c>
      <c r="C16" s="32" t="s">
        <v>0</v>
      </c>
      <c r="D16" s="18" t="s">
        <v>406</v>
      </c>
      <c r="E16" s="18" t="s">
        <v>407</v>
      </c>
      <c r="F16" s="24" t="s">
        <v>349</v>
      </c>
      <c r="G16" s="18" t="s">
        <v>92</v>
      </c>
      <c r="H16" s="21">
        <f>35*I:I/20</f>
        <v>35</v>
      </c>
      <c r="I16" s="18">
        <v>20</v>
      </c>
      <c r="J16" s="21">
        <f>30*K:K/28</f>
        <v>23.571428571428573</v>
      </c>
      <c r="K16" s="18">
        <v>22</v>
      </c>
      <c r="L16" s="21">
        <f>35*39.5/M:M</f>
        <v>35</v>
      </c>
      <c r="M16" s="18">
        <v>39.5</v>
      </c>
      <c r="N16" s="21">
        <f t="shared" si="0"/>
        <v>93.571428571428569</v>
      </c>
      <c r="O16" s="18"/>
      <c r="P16" s="22">
        <f t="shared" si="1"/>
        <v>93.571428571428569</v>
      </c>
      <c r="Q16" s="9" t="s">
        <v>476</v>
      </c>
      <c r="R16" s="9">
        <v>14</v>
      </c>
      <c r="S16" s="33" t="s">
        <v>351</v>
      </c>
    </row>
    <row r="17" spans="1:19" ht="76.5" hidden="1">
      <c r="A17" s="32" t="s">
        <v>1</v>
      </c>
      <c r="B17" s="9">
        <v>15</v>
      </c>
      <c r="C17" s="32" t="s">
        <v>0</v>
      </c>
      <c r="D17" s="18" t="s">
        <v>404</v>
      </c>
      <c r="E17" s="18" t="s">
        <v>405</v>
      </c>
      <c r="F17" s="24" t="s">
        <v>349</v>
      </c>
      <c r="G17" s="18" t="s">
        <v>92</v>
      </c>
      <c r="H17" s="21">
        <f>35*I:I/20</f>
        <v>33.25</v>
      </c>
      <c r="I17" s="18">
        <v>19</v>
      </c>
      <c r="J17" s="21">
        <f>30*K:K/28</f>
        <v>25.714285714285715</v>
      </c>
      <c r="K17" s="18">
        <v>24</v>
      </c>
      <c r="L17" s="21">
        <f>35*39.5/M:M</f>
        <v>34.476309226932671</v>
      </c>
      <c r="M17" s="21">
        <v>40.1</v>
      </c>
      <c r="N17" s="21">
        <f t="shared" si="0"/>
        <v>93.440594941218393</v>
      </c>
      <c r="O17" s="18"/>
      <c r="P17" s="22">
        <f t="shared" si="1"/>
        <v>93.440594941218393</v>
      </c>
      <c r="Q17" s="9" t="s">
        <v>476</v>
      </c>
      <c r="R17" s="9">
        <v>15</v>
      </c>
      <c r="S17" s="33" t="s">
        <v>351</v>
      </c>
    </row>
    <row r="18" spans="1:19" ht="25.5" hidden="1">
      <c r="A18" s="43" t="s">
        <v>1</v>
      </c>
      <c r="B18" s="9">
        <v>16</v>
      </c>
      <c r="C18" s="43" t="s">
        <v>0</v>
      </c>
      <c r="D18" s="18" t="s">
        <v>269</v>
      </c>
      <c r="E18" s="1" t="s">
        <v>270</v>
      </c>
      <c r="F18" s="13" t="s">
        <v>226</v>
      </c>
      <c r="G18" s="9">
        <v>7</v>
      </c>
      <c r="H18" s="14">
        <f>35*I:I/23</f>
        <v>31.956521739130434</v>
      </c>
      <c r="I18" s="9">
        <v>21</v>
      </c>
      <c r="J18" s="14">
        <f>30*K:K/26</f>
        <v>25.384615384615383</v>
      </c>
      <c r="K18" s="9">
        <v>22</v>
      </c>
      <c r="L18" s="14">
        <f>35*36/M:M</f>
        <v>35</v>
      </c>
      <c r="M18" s="9">
        <v>36</v>
      </c>
      <c r="N18" s="14">
        <f t="shared" si="0"/>
        <v>92.341137123745824</v>
      </c>
      <c r="O18" s="9"/>
      <c r="P18" s="16">
        <f t="shared" si="1"/>
        <v>92.341137123745824</v>
      </c>
      <c r="Q18" s="9" t="s">
        <v>476</v>
      </c>
      <c r="R18" s="9">
        <v>16</v>
      </c>
      <c r="S18" s="9"/>
    </row>
    <row r="19" spans="1:19" ht="114.75" hidden="1">
      <c r="A19" s="23" t="s">
        <v>1</v>
      </c>
      <c r="B19" s="9">
        <v>17</v>
      </c>
      <c r="C19" s="23" t="s">
        <v>0</v>
      </c>
      <c r="D19" s="33" t="s">
        <v>459</v>
      </c>
      <c r="E19" s="1" t="s">
        <v>460</v>
      </c>
      <c r="F19" s="33" t="s">
        <v>434</v>
      </c>
      <c r="G19" s="9">
        <v>7</v>
      </c>
      <c r="H19" s="14">
        <f>35*I:I/24</f>
        <v>29.166666666666668</v>
      </c>
      <c r="I19" s="9">
        <v>20</v>
      </c>
      <c r="J19" s="14">
        <f>30*K:K/28</f>
        <v>27.857142857142858</v>
      </c>
      <c r="K19" s="9">
        <v>26</v>
      </c>
      <c r="L19" s="15">
        <f>35*26.9/M:M</f>
        <v>35</v>
      </c>
      <c r="M19" s="14">
        <v>26.9</v>
      </c>
      <c r="N19" s="14">
        <f t="shared" si="0"/>
        <v>92.023809523809518</v>
      </c>
      <c r="O19" s="9"/>
      <c r="P19" s="16">
        <f t="shared" si="1"/>
        <v>92.023809523809518</v>
      </c>
      <c r="Q19" s="9" t="s">
        <v>476</v>
      </c>
      <c r="R19" s="9">
        <v>17</v>
      </c>
      <c r="S19" s="33" t="s">
        <v>435</v>
      </c>
    </row>
    <row r="20" spans="1:19" ht="76.5" hidden="1">
      <c r="A20" s="23" t="s">
        <v>1</v>
      </c>
      <c r="B20" s="9">
        <v>18</v>
      </c>
      <c r="C20" s="23" t="s">
        <v>0</v>
      </c>
      <c r="D20" s="11" t="s">
        <v>27</v>
      </c>
      <c r="E20" s="12" t="s">
        <v>28</v>
      </c>
      <c r="F20" s="13" t="s">
        <v>19</v>
      </c>
      <c r="G20" s="9">
        <v>7</v>
      </c>
      <c r="H20" s="14">
        <f>35*I:I/33</f>
        <v>27.575757575757574</v>
      </c>
      <c r="I20" s="9">
        <v>26</v>
      </c>
      <c r="J20" s="14">
        <f>30*K:K/30</f>
        <v>30</v>
      </c>
      <c r="K20" s="17">
        <v>30</v>
      </c>
      <c r="L20" s="15">
        <f>35*26.4/M:M</f>
        <v>34.222222222222221</v>
      </c>
      <c r="M20" s="15">
        <v>27</v>
      </c>
      <c r="N20" s="14">
        <f t="shared" si="0"/>
        <v>91.797979797979792</v>
      </c>
      <c r="O20" s="9"/>
      <c r="P20" s="16">
        <f t="shared" si="1"/>
        <v>91.797979797979792</v>
      </c>
      <c r="Q20" s="9" t="s">
        <v>476</v>
      </c>
      <c r="R20" s="9">
        <v>18</v>
      </c>
      <c r="S20" s="1" t="s">
        <v>20</v>
      </c>
    </row>
    <row r="21" spans="1:19" ht="102">
      <c r="A21" s="23" t="s">
        <v>1</v>
      </c>
      <c r="B21" s="9">
        <v>19</v>
      </c>
      <c r="C21" s="23" t="s">
        <v>0</v>
      </c>
      <c r="D21" s="11"/>
      <c r="E21" s="1" t="s">
        <v>212</v>
      </c>
      <c r="F21" s="33" t="s">
        <v>208</v>
      </c>
      <c r="G21" s="9">
        <v>7</v>
      </c>
      <c r="H21" s="14">
        <f>35*I:I/21.5</f>
        <v>35</v>
      </c>
      <c r="I21" s="9">
        <v>21.5</v>
      </c>
      <c r="J21" s="14">
        <f>30*K:K/26</f>
        <v>23.076923076923077</v>
      </c>
      <c r="K21" s="9">
        <v>20</v>
      </c>
      <c r="L21" s="15">
        <f>35*46.43/M:M</f>
        <v>33.430364122608516</v>
      </c>
      <c r="M21" s="14">
        <v>48.61</v>
      </c>
      <c r="N21" s="14">
        <f t="shared" si="0"/>
        <v>91.507287199531589</v>
      </c>
      <c r="O21" s="9"/>
      <c r="P21" s="20">
        <f t="shared" si="1"/>
        <v>91.507287199531589</v>
      </c>
      <c r="Q21" s="9" t="s">
        <v>476</v>
      </c>
      <c r="R21" s="9">
        <v>19</v>
      </c>
      <c r="S21" s="33" t="s">
        <v>213</v>
      </c>
    </row>
    <row r="22" spans="1:19" ht="38.25" hidden="1">
      <c r="A22" s="23" t="s">
        <v>1</v>
      </c>
      <c r="B22" s="9">
        <v>20</v>
      </c>
      <c r="C22" s="23" t="s">
        <v>0</v>
      </c>
      <c r="D22" s="34" t="s">
        <v>125</v>
      </c>
      <c r="E22" s="33" t="s">
        <v>126</v>
      </c>
      <c r="F22" s="12" t="s">
        <v>103</v>
      </c>
      <c r="G22" s="33" t="s">
        <v>85</v>
      </c>
      <c r="H22" s="35">
        <f>35*I:I/21</f>
        <v>35</v>
      </c>
      <c r="I22" s="19">
        <v>21</v>
      </c>
      <c r="J22" s="14">
        <f>30*K:K/22</f>
        <v>30</v>
      </c>
      <c r="K22" s="9">
        <v>22</v>
      </c>
      <c r="L22" s="15">
        <f>35*38.28/M:M</f>
        <v>25.3557910673732</v>
      </c>
      <c r="M22" s="14">
        <v>52.84</v>
      </c>
      <c r="N22" s="14">
        <f t="shared" si="0"/>
        <v>90.355791067373204</v>
      </c>
      <c r="O22" s="9"/>
      <c r="P22" s="16">
        <f t="shared" si="1"/>
        <v>90.355791067373204</v>
      </c>
      <c r="Q22" s="9" t="s">
        <v>476</v>
      </c>
      <c r="R22" s="9">
        <v>20</v>
      </c>
      <c r="S22" s="33" t="s">
        <v>106</v>
      </c>
    </row>
    <row r="23" spans="1:19" ht="114.75" hidden="1">
      <c r="A23" s="23" t="s">
        <v>1</v>
      </c>
      <c r="B23" s="9">
        <v>21</v>
      </c>
      <c r="C23" s="23" t="s">
        <v>0</v>
      </c>
      <c r="D23" s="33" t="s">
        <v>463</v>
      </c>
      <c r="E23" s="39" t="s">
        <v>464</v>
      </c>
      <c r="F23" s="33" t="s">
        <v>434</v>
      </c>
      <c r="G23" s="17">
        <v>7</v>
      </c>
      <c r="H23" s="14">
        <f>35*I:I/24</f>
        <v>31.5</v>
      </c>
      <c r="I23" s="17">
        <v>21.6</v>
      </c>
      <c r="J23" s="14">
        <f>30*K:K/28</f>
        <v>23.571428571428573</v>
      </c>
      <c r="K23" s="17">
        <v>22</v>
      </c>
      <c r="L23" s="15">
        <f>35*37.19/M:M</f>
        <v>35.227334235453306</v>
      </c>
      <c r="M23" s="15">
        <v>36.950000000000003</v>
      </c>
      <c r="N23" s="14">
        <f t="shared" si="0"/>
        <v>90.298762806881882</v>
      </c>
      <c r="O23" s="9"/>
      <c r="P23" s="16">
        <f t="shared" si="1"/>
        <v>90.298762806881882</v>
      </c>
      <c r="Q23" s="9" t="s">
        <v>476</v>
      </c>
      <c r="R23" s="9">
        <v>21</v>
      </c>
      <c r="S23" s="33" t="s">
        <v>435</v>
      </c>
    </row>
    <row r="24" spans="1:19" ht="114.75" hidden="1">
      <c r="A24" s="23" t="s">
        <v>1</v>
      </c>
      <c r="B24" s="9">
        <v>22</v>
      </c>
      <c r="C24" s="23" t="s">
        <v>0</v>
      </c>
      <c r="D24" s="33" t="s">
        <v>461</v>
      </c>
      <c r="E24" s="39" t="s">
        <v>462</v>
      </c>
      <c r="F24" s="33" t="s">
        <v>434</v>
      </c>
      <c r="G24" s="17">
        <v>7</v>
      </c>
      <c r="H24" s="14">
        <f>35*I:I/24</f>
        <v>28.145833333333332</v>
      </c>
      <c r="I24" s="17">
        <v>19.3</v>
      </c>
      <c r="J24" s="14">
        <f>30*K:K/28</f>
        <v>27.857142857142858</v>
      </c>
      <c r="K24" s="17">
        <v>26</v>
      </c>
      <c r="L24" s="15">
        <f>35*37.19/M:M</f>
        <v>33.888310335850036</v>
      </c>
      <c r="M24" s="15">
        <v>38.409999999999997</v>
      </c>
      <c r="N24" s="14">
        <f t="shared" si="0"/>
        <v>89.891286526326226</v>
      </c>
      <c r="O24" s="9"/>
      <c r="P24" s="16">
        <f t="shared" si="1"/>
        <v>89.891286526326226</v>
      </c>
      <c r="Q24" s="9" t="s">
        <v>476</v>
      </c>
      <c r="R24" s="9">
        <v>22</v>
      </c>
      <c r="S24" s="33" t="s">
        <v>435</v>
      </c>
    </row>
    <row r="25" spans="1:19" ht="76.5" hidden="1">
      <c r="A25" s="23" t="s">
        <v>1</v>
      </c>
      <c r="B25" s="9">
        <v>23</v>
      </c>
      <c r="C25" s="23" t="s">
        <v>0</v>
      </c>
      <c r="D25" s="11" t="s">
        <v>29</v>
      </c>
      <c r="E25" s="12" t="s">
        <v>30</v>
      </c>
      <c r="F25" s="13" t="s">
        <v>19</v>
      </c>
      <c r="G25" s="9">
        <v>7</v>
      </c>
      <c r="H25" s="14">
        <f>35*I:I/33</f>
        <v>32.878787878787875</v>
      </c>
      <c r="I25" s="9">
        <v>31</v>
      </c>
      <c r="J25" s="14">
        <f>30*K:K/30</f>
        <v>26</v>
      </c>
      <c r="K25" s="9">
        <v>26</v>
      </c>
      <c r="L25" s="15">
        <f>35*26.4/M:M</f>
        <v>30.596026490066226</v>
      </c>
      <c r="M25" s="14">
        <v>30.2</v>
      </c>
      <c r="N25" s="14">
        <f t="shared" si="0"/>
        <v>89.474814368854098</v>
      </c>
      <c r="O25" s="9"/>
      <c r="P25" s="16">
        <f t="shared" si="1"/>
        <v>89.474814368854098</v>
      </c>
      <c r="Q25" s="9" t="s">
        <v>476</v>
      </c>
      <c r="R25" s="9">
        <v>23</v>
      </c>
      <c r="S25" s="1" t="s">
        <v>20</v>
      </c>
    </row>
    <row r="26" spans="1:19" ht="76.5" hidden="1">
      <c r="A26" s="23" t="s">
        <v>1</v>
      </c>
      <c r="B26" s="9">
        <v>24</v>
      </c>
      <c r="C26" s="23" t="s">
        <v>0</v>
      </c>
      <c r="D26" s="32" t="s">
        <v>86</v>
      </c>
      <c r="E26" s="1" t="s">
        <v>87</v>
      </c>
      <c r="F26" s="32" t="s">
        <v>84</v>
      </c>
      <c r="G26" s="9" t="s">
        <v>85</v>
      </c>
      <c r="H26" s="14">
        <f>35*I:I/18.5</f>
        <v>35</v>
      </c>
      <c r="I26" s="9">
        <v>18.5</v>
      </c>
      <c r="J26" s="14">
        <f>30*K:K/26</f>
        <v>18.46153846153846</v>
      </c>
      <c r="K26" s="9">
        <v>16</v>
      </c>
      <c r="L26" s="15">
        <f>35*36.52/M:M</f>
        <v>35</v>
      </c>
      <c r="M26" s="14">
        <v>36.520000000000003</v>
      </c>
      <c r="N26" s="14">
        <f t="shared" si="0"/>
        <v>88.461538461538453</v>
      </c>
      <c r="O26" s="9"/>
      <c r="P26" s="16">
        <f t="shared" si="1"/>
        <v>88.461538461538453</v>
      </c>
      <c r="Q26" s="9" t="s">
        <v>476</v>
      </c>
      <c r="R26" s="9">
        <v>24</v>
      </c>
      <c r="S26" s="33"/>
    </row>
    <row r="27" spans="1:19" ht="114.75" hidden="1">
      <c r="A27" s="23" t="s">
        <v>1</v>
      </c>
      <c r="B27" s="9">
        <v>25</v>
      </c>
      <c r="C27" s="23" t="s">
        <v>0</v>
      </c>
      <c r="D27" s="33" t="s">
        <v>465</v>
      </c>
      <c r="E27" s="39" t="s">
        <v>466</v>
      </c>
      <c r="F27" s="33" t="s">
        <v>434</v>
      </c>
      <c r="G27" s="17">
        <v>7</v>
      </c>
      <c r="H27" s="14">
        <f>35*I:I/24</f>
        <v>33.541666666666664</v>
      </c>
      <c r="I27" s="17">
        <v>23</v>
      </c>
      <c r="J27" s="14">
        <f>30*K:K/28</f>
        <v>21.428571428571427</v>
      </c>
      <c r="K27" s="17">
        <v>20</v>
      </c>
      <c r="L27" s="15">
        <f>35*37.19/M:M</f>
        <v>33.146167557932259</v>
      </c>
      <c r="M27" s="15">
        <v>39.270000000000003</v>
      </c>
      <c r="N27" s="14">
        <f t="shared" si="0"/>
        <v>88.116405653170347</v>
      </c>
      <c r="O27" s="9"/>
      <c r="P27" s="16">
        <f t="shared" si="1"/>
        <v>88.116405653170347</v>
      </c>
      <c r="Q27" s="9" t="s">
        <v>476</v>
      </c>
      <c r="R27" s="9">
        <v>25</v>
      </c>
      <c r="S27" s="33" t="s">
        <v>435</v>
      </c>
    </row>
    <row r="28" spans="1:19" ht="76.5" hidden="1">
      <c r="A28" s="24" t="s">
        <v>1</v>
      </c>
      <c r="B28" s="9">
        <v>26</v>
      </c>
      <c r="C28" s="24" t="s">
        <v>0</v>
      </c>
      <c r="D28" s="26" t="s">
        <v>76</v>
      </c>
      <c r="E28" s="27" t="s">
        <v>77</v>
      </c>
      <c r="F28" s="28" t="s">
        <v>39</v>
      </c>
      <c r="G28" s="9" t="s">
        <v>78</v>
      </c>
      <c r="H28" s="29">
        <f>35*I:I/30.5</f>
        <v>32.704918032786885</v>
      </c>
      <c r="I28" s="9">
        <v>28.5</v>
      </c>
      <c r="J28" s="29">
        <f>30*K:K/24</f>
        <v>30</v>
      </c>
      <c r="K28" s="9">
        <v>24</v>
      </c>
      <c r="L28" s="29">
        <f>35*40.6/M:M</f>
        <v>25.01760563380282</v>
      </c>
      <c r="M28" s="9">
        <v>56.8</v>
      </c>
      <c r="N28" s="29">
        <f t="shared" si="0"/>
        <v>87.722523666589709</v>
      </c>
      <c r="O28" s="25"/>
      <c r="P28" s="30">
        <f t="shared" si="1"/>
        <v>87.722523666589709</v>
      </c>
      <c r="Q28" s="9" t="s">
        <v>476</v>
      </c>
      <c r="R28" s="9">
        <v>26</v>
      </c>
      <c r="S28" s="27" t="s">
        <v>79</v>
      </c>
    </row>
    <row r="29" spans="1:19" ht="76.5" hidden="1">
      <c r="A29" s="23" t="s">
        <v>1</v>
      </c>
      <c r="B29" s="9">
        <v>27</v>
      </c>
      <c r="C29" s="23" t="s">
        <v>0</v>
      </c>
      <c r="D29" s="43" t="s">
        <v>418</v>
      </c>
      <c r="E29" s="43" t="s">
        <v>419</v>
      </c>
      <c r="F29" s="23" t="s">
        <v>416</v>
      </c>
      <c r="G29" s="9">
        <v>7</v>
      </c>
      <c r="H29" s="14">
        <f>35*I:I/25</f>
        <v>22.4</v>
      </c>
      <c r="I29" s="9">
        <v>16</v>
      </c>
      <c r="J29" s="14">
        <f>30*K:K/20</f>
        <v>30</v>
      </c>
      <c r="K29" s="9">
        <v>20</v>
      </c>
      <c r="L29" s="15">
        <f>35*58/M:M</f>
        <v>35</v>
      </c>
      <c r="M29" s="14">
        <v>58</v>
      </c>
      <c r="N29" s="14">
        <f t="shared" si="0"/>
        <v>87.4</v>
      </c>
      <c r="O29" s="9"/>
      <c r="P29" s="16">
        <f t="shared" si="1"/>
        <v>87.4</v>
      </c>
      <c r="Q29" s="9" t="s">
        <v>476</v>
      </c>
      <c r="R29" s="9">
        <v>27</v>
      </c>
      <c r="S29" s="43" t="s">
        <v>417</v>
      </c>
    </row>
    <row r="30" spans="1:19" ht="76.5" hidden="1">
      <c r="A30" s="24" t="s">
        <v>1</v>
      </c>
      <c r="B30" s="9">
        <v>28</v>
      </c>
      <c r="C30" s="24" t="s">
        <v>0</v>
      </c>
      <c r="D30" s="26" t="s">
        <v>68</v>
      </c>
      <c r="E30" s="27" t="s">
        <v>69</v>
      </c>
      <c r="F30" s="28" t="s">
        <v>39</v>
      </c>
      <c r="G30" s="25" t="s">
        <v>70</v>
      </c>
      <c r="H30" s="29">
        <f>35*I:I/30.5</f>
        <v>35</v>
      </c>
      <c r="I30" s="25">
        <v>30.5</v>
      </c>
      <c r="J30" s="29">
        <f>30*K:K/24</f>
        <v>17.5</v>
      </c>
      <c r="K30" s="25">
        <v>14</v>
      </c>
      <c r="L30" s="29">
        <f>35*40.6/M:M</f>
        <v>34.158653846153847</v>
      </c>
      <c r="M30" s="29">
        <v>41.6</v>
      </c>
      <c r="N30" s="29">
        <f t="shared" si="0"/>
        <v>86.65865384615384</v>
      </c>
      <c r="O30" s="25"/>
      <c r="P30" s="30">
        <f t="shared" si="1"/>
        <v>86.65865384615384</v>
      </c>
      <c r="Q30" s="9" t="s">
        <v>476</v>
      </c>
      <c r="R30" s="9">
        <v>28</v>
      </c>
      <c r="S30" s="31" t="s">
        <v>43</v>
      </c>
    </row>
    <row r="31" spans="1:19" ht="76.5" hidden="1">
      <c r="A31" s="24" t="s">
        <v>1</v>
      </c>
      <c r="B31" s="9">
        <v>29</v>
      </c>
      <c r="C31" s="24" t="s">
        <v>0</v>
      </c>
      <c r="D31" s="26" t="s">
        <v>71</v>
      </c>
      <c r="E31" s="27" t="s">
        <v>72</v>
      </c>
      <c r="F31" s="28" t="s">
        <v>39</v>
      </c>
      <c r="G31" s="25" t="s">
        <v>70</v>
      </c>
      <c r="H31" s="29">
        <f>35*I:I/30.5</f>
        <v>34.081967213114751</v>
      </c>
      <c r="I31" s="25">
        <v>29.7</v>
      </c>
      <c r="J31" s="29">
        <f>30*K:K/24</f>
        <v>17.5</v>
      </c>
      <c r="K31" s="25">
        <v>14</v>
      </c>
      <c r="L31" s="29">
        <f>35*40.6/M:M</f>
        <v>35</v>
      </c>
      <c r="M31" s="29">
        <v>40.6</v>
      </c>
      <c r="N31" s="29">
        <f t="shared" si="0"/>
        <v>86.581967213114751</v>
      </c>
      <c r="O31" s="25"/>
      <c r="P31" s="30">
        <f t="shared" si="1"/>
        <v>86.581967213114751</v>
      </c>
      <c r="Q31" s="9" t="s">
        <v>476</v>
      </c>
      <c r="R31" s="9">
        <v>29</v>
      </c>
      <c r="S31" s="31" t="s">
        <v>43</v>
      </c>
    </row>
    <row r="32" spans="1:19" ht="76.5" hidden="1">
      <c r="A32" s="32" t="s">
        <v>1</v>
      </c>
      <c r="B32" s="9">
        <v>30</v>
      </c>
      <c r="C32" s="32" t="s">
        <v>0</v>
      </c>
      <c r="D32" s="18" t="s">
        <v>373</v>
      </c>
      <c r="E32" s="18" t="s">
        <v>374</v>
      </c>
      <c r="F32" s="24" t="s">
        <v>349</v>
      </c>
      <c r="G32" s="18" t="s">
        <v>129</v>
      </c>
      <c r="H32" s="21">
        <f>35*I:I/20</f>
        <v>26.25</v>
      </c>
      <c r="I32" s="18">
        <v>15</v>
      </c>
      <c r="J32" s="21">
        <f>30*K:K/28</f>
        <v>30</v>
      </c>
      <c r="K32" s="18">
        <v>28</v>
      </c>
      <c r="L32" s="21">
        <f>35*39.5/M:M</f>
        <v>29.290254237288135</v>
      </c>
      <c r="M32" s="21">
        <v>47.2</v>
      </c>
      <c r="N32" s="21">
        <f t="shared" si="0"/>
        <v>85.540254237288138</v>
      </c>
      <c r="O32" s="18"/>
      <c r="P32" s="22">
        <f t="shared" si="1"/>
        <v>85.540254237288138</v>
      </c>
      <c r="Q32" s="9" t="s">
        <v>476</v>
      </c>
      <c r="R32" s="9">
        <v>30</v>
      </c>
      <c r="S32" s="33" t="s">
        <v>352</v>
      </c>
    </row>
    <row r="33" spans="1:19" ht="89.25" hidden="1">
      <c r="A33" s="23" t="s">
        <v>1</v>
      </c>
      <c r="B33" s="9">
        <v>31</v>
      </c>
      <c r="C33" s="23" t="s">
        <v>0</v>
      </c>
      <c r="D33" s="37" t="s">
        <v>196</v>
      </c>
      <c r="E33" s="1" t="s">
        <v>197</v>
      </c>
      <c r="F33" s="23" t="s">
        <v>158</v>
      </c>
      <c r="G33" s="1">
        <v>7</v>
      </c>
      <c r="H33" s="38">
        <f>35*I:I/22.2</f>
        <v>35</v>
      </c>
      <c r="I33" s="1">
        <v>22.2</v>
      </c>
      <c r="J33" s="38">
        <f>30*K:K/30</f>
        <v>24</v>
      </c>
      <c r="K33" s="1">
        <v>24</v>
      </c>
      <c r="L33" s="40">
        <f>35*40/M:M</f>
        <v>26.415094339622641</v>
      </c>
      <c r="M33" s="38">
        <v>53</v>
      </c>
      <c r="N33" s="38">
        <f t="shared" si="0"/>
        <v>85.415094339622641</v>
      </c>
      <c r="O33" s="1"/>
      <c r="P33" s="41">
        <f t="shared" si="1"/>
        <v>85.415094339622641</v>
      </c>
      <c r="Q33" s="9" t="s">
        <v>476</v>
      </c>
      <c r="R33" s="9">
        <v>31</v>
      </c>
      <c r="S33" s="33" t="s">
        <v>159</v>
      </c>
    </row>
    <row r="34" spans="1:19" ht="76.5" hidden="1">
      <c r="A34" s="23" t="s">
        <v>1</v>
      </c>
      <c r="B34" s="9">
        <v>32</v>
      </c>
      <c r="C34" s="23" t="s">
        <v>0</v>
      </c>
      <c r="D34" s="11" t="s">
        <v>31</v>
      </c>
      <c r="E34" s="1" t="s">
        <v>32</v>
      </c>
      <c r="F34" s="13" t="s">
        <v>19</v>
      </c>
      <c r="G34" s="9">
        <v>7</v>
      </c>
      <c r="H34" s="14">
        <f>35*I:I/33</f>
        <v>26.515151515151516</v>
      </c>
      <c r="I34" s="9">
        <v>25</v>
      </c>
      <c r="J34" s="14">
        <f>30*K:K/30</f>
        <v>26</v>
      </c>
      <c r="K34" s="9">
        <v>26</v>
      </c>
      <c r="L34" s="15">
        <f>35*26.4/M:M</f>
        <v>31.322033898305083</v>
      </c>
      <c r="M34" s="14">
        <v>29.5</v>
      </c>
      <c r="N34" s="14">
        <f t="shared" si="0"/>
        <v>83.837185413456595</v>
      </c>
      <c r="O34" s="9"/>
      <c r="P34" s="16">
        <f t="shared" si="1"/>
        <v>83.837185413456595</v>
      </c>
      <c r="Q34" s="9" t="s">
        <v>476</v>
      </c>
      <c r="R34" s="9">
        <v>32</v>
      </c>
      <c r="S34" s="1" t="s">
        <v>20</v>
      </c>
    </row>
    <row r="35" spans="1:19" ht="76.5" hidden="1">
      <c r="A35" s="24" t="s">
        <v>1</v>
      </c>
      <c r="B35" s="9">
        <v>33</v>
      </c>
      <c r="C35" s="24" t="s">
        <v>0</v>
      </c>
      <c r="D35" s="26" t="s">
        <v>80</v>
      </c>
      <c r="E35" s="27" t="s">
        <v>81</v>
      </c>
      <c r="F35" s="28" t="s">
        <v>39</v>
      </c>
      <c r="G35" s="9" t="s">
        <v>78</v>
      </c>
      <c r="H35" s="29">
        <f>35*I:I/30.5</f>
        <v>32.704918032786885</v>
      </c>
      <c r="I35" s="9">
        <v>28.5</v>
      </c>
      <c r="J35" s="29">
        <f>30*K:K/24</f>
        <v>22.5</v>
      </c>
      <c r="K35" s="9">
        <v>18</v>
      </c>
      <c r="L35" s="29">
        <f>35*40.6/M:M</f>
        <v>27.726829268292683</v>
      </c>
      <c r="M35" s="9">
        <v>51.25</v>
      </c>
      <c r="N35" s="29">
        <f t="shared" si="0"/>
        <v>82.931747301079568</v>
      </c>
      <c r="O35" s="25"/>
      <c r="P35" s="30">
        <f t="shared" si="1"/>
        <v>82.931747301079568</v>
      </c>
      <c r="Q35" s="9" t="s">
        <v>476</v>
      </c>
      <c r="R35" s="9">
        <v>33</v>
      </c>
      <c r="S35" s="27" t="s">
        <v>79</v>
      </c>
    </row>
    <row r="36" spans="1:19" ht="76.5" hidden="1">
      <c r="A36" s="23" t="s">
        <v>1</v>
      </c>
      <c r="B36" s="9">
        <v>34</v>
      </c>
      <c r="C36" s="23" t="s">
        <v>0</v>
      </c>
      <c r="D36" s="43" t="s">
        <v>414</v>
      </c>
      <c r="E36" s="43" t="s">
        <v>415</v>
      </c>
      <c r="F36" s="23" t="s">
        <v>416</v>
      </c>
      <c r="G36" s="9">
        <v>7</v>
      </c>
      <c r="H36" s="14">
        <f>35*I:I/25</f>
        <v>35</v>
      </c>
      <c r="I36" s="9">
        <v>25</v>
      </c>
      <c r="J36" s="14">
        <f>30*K:K/20</f>
        <v>24</v>
      </c>
      <c r="K36" s="17">
        <v>16</v>
      </c>
      <c r="L36" s="15">
        <f>35*58/M:M</f>
        <v>23.247824095281725</v>
      </c>
      <c r="M36" s="15">
        <v>87.32</v>
      </c>
      <c r="N36" s="14">
        <f t="shared" si="0"/>
        <v>82.247824095281729</v>
      </c>
      <c r="O36" s="9"/>
      <c r="P36" s="16">
        <f t="shared" si="1"/>
        <v>82.247824095281729</v>
      </c>
      <c r="Q36" s="9" t="s">
        <v>476</v>
      </c>
      <c r="R36" s="9">
        <v>34</v>
      </c>
      <c r="S36" s="43" t="s">
        <v>417</v>
      </c>
    </row>
    <row r="37" spans="1:19" ht="76.5" hidden="1">
      <c r="A37" s="32" t="s">
        <v>1</v>
      </c>
      <c r="B37" s="9">
        <v>35</v>
      </c>
      <c r="C37" s="32" t="s">
        <v>0</v>
      </c>
      <c r="D37" s="18" t="s">
        <v>389</v>
      </c>
      <c r="E37" s="18" t="s">
        <v>390</v>
      </c>
      <c r="F37" s="24" t="s">
        <v>349</v>
      </c>
      <c r="G37" s="18" t="s">
        <v>129</v>
      </c>
      <c r="H37" s="21">
        <f>35*I:I/20</f>
        <v>24.5</v>
      </c>
      <c r="I37" s="18">
        <v>14</v>
      </c>
      <c r="J37" s="21">
        <f>30*K:K/28</f>
        <v>25.714285714285715</v>
      </c>
      <c r="K37" s="18">
        <v>24</v>
      </c>
      <c r="L37" s="21">
        <f>35*39.5/M:M</f>
        <v>28.862212943632567</v>
      </c>
      <c r="M37" s="21">
        <v>47.9</v>
      </c>
      <c r="N37" s="21">
        <f t="shared" si="0"/>
        <v>79.076498657918279</v>
      </c>
      <c r="O37" s="18"/>
      <c r="P37" s="22">
        <f t="shared" si="1"/>
        <v>79.076498657918279</v>
      </c>
      <c r="Q37" s="9" t="s">
        <v>476</v>
      </c>
      <c r="R37" s="9">
        <v>35</v>
      </c>
      <c r="S37" s="33" t="s">
        <v>352</v>
      </c>
    </row>
    <row r="38" spans="1:19" ht="38.25" hidden="1">
      <c r="A38" s="23" t="s">
        <v>1</v>
      </c>
      <c r="B38" s="9">
        <v>36</v>
      </c>
      <c r="C38" s="23" t="s">
        <v>0</v>
      </c>
      <c r="D38" s="34" t="s">
        <v>130</v>
      </c>
      <c r="E38" s="33" t="s">
        <v>131</v>
      </c>
      <c r="F38" s="36" t="s">
        <v>103</v>
      </c>
      <c r="G38" s="33" t="s">
        <v>129</v>
      </c>
      <c r="H38" s="35">
        <f>35*I:I/21</f>
        <v>21.666666666666668</v>
      </c>
      <c r="I38" s="19">
        <v>13</v>
      </c>
      <c r="J38" s="14">
        <f>30*K:K/22</f>
        <v>27.272727272727273</v>
      </c>
      <c r="K38" s="9">
        <v>20</v>
      </c>
      <c r="L38" s="15">
        <f>35*38.28/M:M</f>
        <v>28.912386706948638</v>
      </c>
      <c r="M38" s="9">
        <v>46.34</v>
      </c>
      <c r="N38" s="14">
        <f t="shared" si="0"/>
        <v>77.851780646342576</v>
      </c>
      <c r="O38" s="9"/>
      <c r="P38" s="16">
        <f t="shared" si="1"/>
        <v>77.851780646342576</v>
      </c>
      <c r="Q38" s="9" t="s">
        <v>476</v>
      </c>
      <c r="R38" s="9">
        <v>36</v>
      </c>
      <c r="S38" s="33" t="s">
        <v>106</v>
      </c>
    </row>
    <row r="39" spans="1:19" ht="114.75" hidden="1">
      <c r="A39" s="23" t="s">
        <v>1</v>
      </c>
      <c r="B39" s="9">
        <v>37</v>
      </c>
      <c r="C39" s="23" t="s">
        <v>0</v>
      </c>
      <c r="D39" s="33" t="s">
        <v>447</v>
      </c>
      <c r="E39" s="1" t="s">
        <v>448</v>
      </c>
      <c r="F39" s="33" t="s">
        <v>434</v>
      </c>
      <c r="G39" s="9">
        <v>7</v>
      </c>
      <c r="H39" s="14">
        <f>35*I:I/24</f>
        <v>19.6875</v>
      </c>
      <c r="I39" s="9">
        <v>13.5</v>
      </c>
      <c r="J39" s="14">
        <f>30*K:K/28</f>
        <v>23.571428571428573</v>
      </c>
      <c r="K39" s="17">
        <v>22</v>
      </c>
      <c r="L39" s="15">
        <f>35*37.19/M:M</f>
        <v>33.932481751824817</v>
      </c>
      <c r="M39" s="15">
        <v>38.36</v>
      </c>
      <c r="N39" s="14">
        <f t="shared" si="0"/>
        <v>77.191410323253393</v>
      </c>
      <c r="O39" s="9"/>
      <c r="P39" s="16">
        <f t="shared" si="1"/>
        <v>77.191410323253393</v>
      </c>
      <c r="Q39" s="9" t="s">
        <v>476</v>
      </c>
      <c r="R39" s="9">
        <v>37</v>
      </c>
      <c r="S39" s="33" t="s">
        <v>435</v>
      </c>
    </row>
    <row r="40" spans="1:19" ht="102">
      <c r="A40" s="23" t="s">
        <v>1</v>
      </c>
      <c r="B40" s="9">
        <v>38</v>
      </c>
      <c r="C40" s="23" t="s">
        <v>0</v>
      </c>
      <c r="D40" s="11"/>
      <c r="E40" s="1" t="s">
        <v>207</v>
      </c>
      <c r="F40" s="33" t="s">
        <v>208</v>
      </c>
      <c r="G40" s="9">
        <v>7</v>
      </c>
      <c r="H40" s="14">
        <f>35*I:I/21.5</f>
        <v>17.906976744186046</v>
      </c>
      <c r="I40" s="9">
        <v>11</v>
      </c>
      <c r="J40" s="14">
        <f>30*K:K/26</f>
        <v>30</v>
      </c>
      <c r="K40" s="17">
        <v>26</v>
      </c>
      <c r="L40" s="15">
        <f>35*46.43/M:M</f>
        <v>28.772131728045327</v>
      </c>
      <c r="M40" s="15">
        <v>56.48</v>
      </c>
      <c r="N40" s="14">
        <f t="shared" si="0"/>
        <v>76.679108472231377</v>
      </c>
      <c r="O40" s="9"/>
      <c r="P40" s="20">
        <f t="shared" si="1"/>
        <v>76.679108472231377</v>
      </c>
      <c r="Q40" s="9" t="s">
        <v>476</v>
      </c>
      <c r="R40" s="9">
        <v>38</v>
      </c>
      <c r="S40" s="33" t="s">
        <v>209</v>
      </c>
    </row>
    <row r="41" spans="1:19" ht="76.5" hidden="1">
      <c r="A41" s="32" t="s">
        <v>1</v>
      </c>
      <c r="B41" s="9">
        <v>39</v>
      </c>
      <c r="C41" s="32" t="s">
        <v>0</v>
      </c>
      <c r="D41" s="18" t="s">
        <v>383</v>
      </c>
      <c r="E41" s="18" t="s">
        <v>384</v>
      </c>
      <c r="F41" s="24" t="s">
        <v>349</v>
      </c>
      <c r="G41" s="18" t="s">
        <v>129</v>
      </c>
      <c r="H41" s="21">
        <f>35*I:I/20</f>
        <v>29.75</v>
      </c>
      <c r="I41" s="18">
        <v>17</v>
      </c>
      <c r="J41" s="21">
        <f>30*K:K/28</f>
        <v>19.285714285714285</v>
      </c>
      <c r="K41" s="18">
        <v>18</v>
      </c>
      <c r="L41" s="21">
        <f>35*39.5/M:M</f>
        <v>27.430555555555557</v>
      </c>
      <c r="M41" s="21">
        <v>50.4</v>
      </c>
      <c r="N41" s="21">
        <f t="shared" si="0"/>
        <v>76.466269841269849</v>
      </c>
      <c r="O41" s="18"/>
      <c r="P41" s="22">
        <f t="shared" si="1"/>
        <v>76.466269841269849</v>
      </c>
      <c r="Q41" s="9" t="s">
        <v>476</v>
      </c>
      <c r="R41" s="9">
        <v>39</v>
      </c>
      <c r="S41" s="33" t="s">
        <v>352</v>
      </c>
    </row>
    <row r="42" spans="1:19" ht="76.5" hidden="1">
      <c r="A42" s="32" t="s">
        <v>1</v>
      </c>
      <c r="B42" s="9">
        <v>40</v>
      </c>
      <c r="C42" s="32" t="s">
        <v>0</v>
      </c>
      <c r="D42" s="18" t="s">
        <v>410</v>
      </c>
      <c r="E42" s="18" t="s">
        <v>411</v>
      </c>
      <c r="F42" s="24" t="s">
        <v>349</v>
      </c>
      <c r="G42" s="18" t="s">
        <v>85</v>
      </c>
      <c r="H42" s="21">
        <f>35*I:I/20</f>
        <v>35</v>
      </c>
      <c r="I42" s="18">
        <v>20</v>
      </c>
      <c r="J42" s="21">
        <f>30*K:K/28</f>
        <v>15</v>
      </c>
      <c r="K42" s="18">
        <v>14</v>
      </c>
      <c r="L42" s="21">
        <f>35*39.5/M:M</f>
        <v>26.434034416826005</v>
      </c>
      <c r="M42" s="18">
        <v>52.3</v>
      </c>
      <c r="N42" s="21">
        <f t="shared" si="0"/>
        <v>76.434034416826009</v>
      </c>
      <c r="O42" s="18"/>
      <c r="P42" s="22">
        <f t="shared" si="1"/>
        <v>76.434034416826009</v>
      </c>
      <c r="Q42" s="9" t="s">
        <v>476</v>
      </c>
      <c r="R42" s="9">
        <v>40</v>
      </c>
      <c r="S42" s="33" t="s">
        <v>350</v>
      </c>
    </row>
    <row r="43" spans="1:19" ht="25.5" hidden="1">
      <c r="A43" s="43" t="s">
        <v>1</v>
      </c>
      <c r="B43" s="9">
        <v>41</v>
      </c>
      <c r="C43" s="43" t="s">
        <v>0</v>
      </c>
      <c r="D43" s="18" t="s">
        <v>237</v>
      </c>
      <c r="E43" s="1" t="s">
        <v>238</v>
      </c>
      <c r="F43" s="13" t="s">
        <v>226</v>
      </c>
      <c r="G43" s="9">
        <v>7</v>
      </c>
      <c r="H43" s="14">
        <f>35*I:I/23</f>
        <v>27.391304347826086</v>
      </c>
      <c r="I43" s="9">
        <v>18</v>
      </c>
      <c r="J43" s="14">
        <f>30*K:K/26</f>
        <v>20.76923076923077</v>
      </c>
      <c r="K43" s="9">
        <v>18</v>
      </c>
      <c r="L43" s="14">
        <f>35*36/M:M</f>
        <v>27.349685261558498</v>
      </c>
      <c r="M43" s="14">
        <v>46.07</v>
      </c>
      <c r="N43" s="14">
        <f t="shared" si="0"/>
        <v>75.510220378615344</v>
      </c>
      <c r="O43" s="9"/>
      <c r="P43" s="16">
        <f t="shared" si="1"/>
        <v>75.510220378615344</v>
      </c>
      <c r="Q43" s="9" t="s">
        <v>476</v>
      </c>
      <c r="R43" s="9">
        <v>41</v>
      </c>
      <c r="S43" s="33"/>
    </row>
    <row r="44" spans="1:19" ht="102">
      <c r="A44" s="23" t="s">
        <v>1</v>
      </c>
      <c r="B44" s="9">
        <v>42</v>
      </c>
      <c r="C44" s="23" t="s">
        <v>0</v>
      </c>
      <c r="D44" s="11"/>
      <c r="E44" s="1" t="s">
        <v>211</v>
      </c>
      <c r="F44" s="33" t="s">
        <v>208</v>
      </c>
      <c r="G44" s="9">
        <v>7</v>
      </c>
      <c r="H44" s="14">
        <f>35*I:I/21.5</f>
        <v>19.209302325581394</v>
      </c>
      <c r="I44" s="9">
        <v>11.8</v>
      </c>
      <c r="J44" s="14">
        <f>30*K:K/26</f>
        <v>20.76923076923077</v>
      </c>
      <c r="K44" s="9">
        <v>18</v>
      </c>
      <c r="L44" s="15">
        <f>35*46.43/M:M</f>
        <v>35</v>
      </c>
      <c r="M44" s="14">
        <v>46.43</v>
      </c>
      <c r="N44" s="14">
        <f t="shared" si="0"/>
        <v>74.978533094812164</v>
      </c>
      <c r="O44" s="9"/>
      <c r="P44" s="20">
        <f t="shared" si="1"/>
        <v>74.978533094812164</v>
      </c>
      <c r="Q44" s="9" t="s">
        <v>476</v>
      </c>
      <c r="R44" s="9">
        <v>42</v>
      </c>
      <c r="S44" s="33" t="s">
        <v>209</v>
      </c>
    </row>
    <row r="45" spans="1:19" ht="38.25" hidden="1">
      <c r="A45" s="23" t="s">
        <v>1</v>
      </c>
      <c r="B45" s="9">
        <v>43</v>
      </c>
      <c r="C45" s="23" t="s">
        <v>0</v>
      </c>
      <c r="D45" s="34" t="s">
        <v>127</v>
      </c>
      <c r="E45" s="33" t="s">
        <v>128</v>
      </c>
      <c r="F45" s="36" t="s">
        <v>103</v>
      </c>
      <c r="G45" s="33" t="s">
        <v>129</v>
      </c>
      <c r="H45" s="35">
        <f>35*I:I/21</f>
        <v>20.666666666666668</v>
      </c>
      <c r="I45" s="19">
        <v>12.4</v>
      </c>
      <c r="J45" s="14">
        <f>30*K:K/22</f>
        <v>27.272727272727273</v>
      </c>
      <c r="K45" s="9">
        <v>20</v>
      </c>
      <c r="L45" s="15">
        <f>35*38.28/M:M</f>
        <v>26.930653266331657</v>
      </c>
      <c r="M45" s="14">
        <v>49.75</v>
      </c>
      <c r="N45" s="14">
        <f t="shared" si="0"/>
        <v>74.870047205725598</v>
      </c>
      <c r="O45" s="9"/>
      <c r="P45" s="16">
        <f t="shared" si="1"/>
        <v>74.870047205725598</v>
      </c>
      <c r="Q45" s="9" t="s">
        <v>476</v>
      </c>
      <c r="R45" s="9">
        <v>43</v>
      </c>
      <c r="S45" s="33" t="s">
        <v>106</v>
      </c>
    </row>
    <row r="46" spans="1:19" ht="76.5" hidden="1">
      <c r="A46" s="24" t="s">
        <v>1</v>
      </c>
      <c r="B46" s="9">
        <v>44</v>
      </c>
      <c r="C46" s="24" t="s">
        <v>0</v>
      </c>
      <c r="D46" s="26" t="s">
        <v>73</v>
      </c>
      <c r="E46" s="27" t="s">
        <v>74</v>
      </c>
      <c r="F46" s="28" t="s">
        <v>39</v>
      </c>
      <c r="G46" s="25" t="s">
        <v>75</v>
      </c>
      <c r="H46" s="29">
        <f>35*I:I/30.5</f>
        <v>24.557377049180328</v>
      </c>
      <c r="I46" s="25">
        <v>21.4</v>
      </c>
      <c r="J46" s="29">
        <f>30*K:K/24</f>
        <v>15</v>
      </c>
      <c r="K46" s="25">
        <v>12</v>
      </c>
      <c r="L46" s="29">
        <f>35*40.6/M:M</f>
        <v>34.828431372549019</v>
      </c>
      <c r="M46" s="29">
        <v>40.799999999999997</v>
      </c>
      <c r="N46" s="29">
        <f t="shared" si="0"/>
        <v>74.385808421729351</v>
      </c>
      <c r="O46" s="25"/>
      <c r="P46" s="30">
        <f t="shared" si="1"/>
        <v>74.385808421729351</v>
      </c>
      <c r="Q46" s="9" t="s">
        <v>476</v>
      </c>
      <c r="R46" s="9">
        <v>44</v>
      </c>
      <c r="S46" s="31" t="s">
        <v>43</v>
      </c>
    </row>
    <row r="47" spans="1:19" ht="114.75" hidden="1">
      <c r="A47" s="23" t="s">
        <v>1</v>
      </c>
      <c r="B47" s="9">
        <v>45</v>
      </c>
      <c r="C47" s="23" t="s">
        <v>0</v>
      </c>
      <c r="D47" s="33" t="s">
        <v>453</v>
      </c>
      <c r="E47" s="1" t="s">
        <v>454</v>
      </c>
      <c r="F47" s="33" t="s">
        <v>434</v>
      </c>
      <c r="G47" s="9">
        <v>7</v>
      </c>
      <c r="H47" s="14">
        <f>35*I:I/24</f>
        <v>17.354166666666668</v>
      </c>
      <c r="I47" s="9">
        <v>11.9</v>
      </c>
      <c r="J47" s="14">
        <f>30*K:K/28</f>
        <v>23.571428571428573</v>
      </c>
      <c r="K47" s="9">
        <v>22</v>
      </c>
      <c r="L47" s="15">
        <f>35*37.19/M:M</f>
        <v>31.934494602551521</v>
      </c>
      <c r="M47" s="14">
        <v>40.76</v>
      </c>
      <c r="N47" s="14">
        <f t="shared" si="0"/>
        <v>72.860089840646765</v>
      </c>
      <c r="O47" s="9"/>
      <c r="P47" s="16">
        <f t="shared" si="1"/>
        <v>72.860089840646765</v>
      </c>
      <c r="Q47" s="9" t="s">
        <v>476</v>
      </c>
      <c r="R47" s="9">
        <v>45</v>
      </c>
      <c r="S47" s="33" t="s">
        <v>435</v>
      </c>
    </row>
    <row r="48" spans="1:19" ht="114.75" hidden="1">
      <c r="A48" s="23" t="s">
        <v>1</v>
      </c>
      <c r="B48" s="9">
        <v>46</v>
      </c>
      <c r="C48" s="23" t="s">
        <v>0</v>
      </c>
      <c r="D48" s="33" t="s">
        <v>451</v>
      </c>
      <c r="E48" s="1" t="s">
        <v>452</v>
      </c>
      <c r="F48" s="33" t="s">
        <v>434</v>
      </c>
      <c r="G48" s="9">
        <v>7</v>
      </c>
      <c r="H48" s="14">
        <f>35*I:I/24</f>
        <v>15.020833333333334</v>
      </c>
      <c r="I48" s="9">
        <v>10.3</v>
      </c>
      <c r="J48" s="14">
        <f>30*K:K/28</f>
        <v>27.857142857142858</v>
      </c>
      <c r="K48" s="9">
        <v>26</v>
      </c>
      <c r="L48" s="15">
        <f>35*37.19/M:M</f>
        <v>29.395889792231252</v>
      </c>
      <c r="M48" s="14">
        <v>44.28</v>
      </c>
      <c r="N48" s="14">
        <f t="shared" si="0"/>
        <v>72.273865982707434</v>
      </c>
      <c r="O48" s="9"/>
      <c r="P48" s="16">
        <f t="shared" si="1"/>
        <v>72.273865982707434</v>
      </c>
      <c r="Q48" s="9" t="s">
        <v>476</v>
      </c>
      <c r="R48" s="9">
        <v>46</v>
      </c>
      <c r="S48" s="33" t="s">
        <v>435</v>
      </c>
    </row>
    <row r="49" spans="1:19" ht="25.5" hidden="1">
      <c r="A49" s="43" t="s">
        <v>1</v>
      </c>
      <c r="B49" s="9">
        <v>47</v>
      </c>
      <c r="C49" s="43" t="s">
        <v>0</v>
      </c>
      <c r="D49" s="18" t="s">
        <v>249</v>
      </c>
      <c r="E49" s="1" t="s">
        <v>250</v>
      </c>
      <c r="F49" s="13" t="s">
        <v>226</v>
      </c>
      <c r="G49" s="9">
        <v>7</v>
      </c>
      <c r="H49" s="14">
        <f>35*I$45:I$74/23</f>
        <v>27.391304347826086</v>
      </c>
      <c r="I49" s="9">
        <v>18</v>
      </c>
      <c r="J49" s="14">
        <f>30*K$45:K$74/26</f>
        <v>18.46153846153846</v>
      </c>
      <c r="K49" s="9">
        <v>16</v>
      </c>
      <c r="L49" s="14">
        <f>35*36/M$45:M$74</f>
        <v>26.304801670146137</v>
      </c>
      <c r="M49" s="9">
        <v>47.9</v>
      </c>
      <c r="N49" s="14">
        <f>SUM(H$45:H$74+J$45:J$74+L$45:L$74)</f>
        <v>72.15764447951068</v>
      </c>
      <c r="O49" s="9"/>
      <c r="P49" s="16">
        <f>N$45:N$74</f>
        <v>72.15764447951068</v>
      </c>
      <c r="Q49" s="9" t="s">
        <v>476</v>
      </c>
      <c r="R49" s="9">
        <v>47</v>
      </c>
      <c r="S49" s="9"/>
    </row>
    <row r="50" spans="1:19" ht="114.75" hidden="1">
      <c r="A50" s="23" t="s">
        <v>1</v>
      </c>
      <c r="B50" s="9">
        <v>48</v>
      </c>
      <c r="C50" s="23" t="s">
        <v>0</v>
      </c>
      <c r="D50" s="11" t="s">
        <v>150</v>
      </c>
      <c r="E50" s="1" t="s">
        <v>157</v>
      </c>
      <c r="F50" s="13" t="s">
        <v>148</v>
      </c>
      <c r="G50" s="9">
        <v>7</v>
      </c>
      <c r="H50" s="14">
        <f>35*I:I/17.5</f>
        <v>35</v>
      </c>
      <c r="I50" s="9">
        <v>17.5</v>
      </c>
      <c r="J50" s="14">
        <f>30*K:K/20</f>
        <v>15</v>
      </c>
      <c r="K50" s="9">
        <v>10</v>
      </c>
      <c r="L50" s="15">
        <f>35*60/M:M</f>
        <v>21.212121212121211</v>
      </c>
      <c r="M50" s="14">
        <v>99</v>
      </c>
      <c r="N50" s="14">
        <f>SUM(H:H+J:J+L:L)</f>
        <v>71.212121212121218</v>
      </c>
      <c r="O50" s="9"/>
      <c r="P50" s="16">
        <f>N:N</f>
        <v>71.212121212121218</v>
      </c>
      <c r="Q50" s="9" t="s">
        <v>476</v>
      </c>
      <c r="R50" s="9">
        <v>48</v>
      </c>
      <c r="S50" s="33" t="s">
        <v>149</v>
      </c>
    </row>
    <row r="51" spans="1:19" ht="89.25" hidden="1">
      <c r="A51" s="23" t="s">
        <v>1</v>
      </c>
      <c r="B51" s="9">
        <v>49</v>
      </c>
      <c r="C51" s="23" t="s">
        <v>0</v>
      </c>
      <c r="D51" s="11" t="s">
        <v>202</v>
      </c>
      <c r="E51" s="1" t="s">
        <v>203</v>
      </c>
      <c r="F51" s="13" t="s">
        <v>200</v>
      </c>
      <c r="G51" s="9" t="s">
        <v>92</v>
      </c>
      <c r="H51" s="14">
        <v>35</v>
      </c>
      <c r="I51" s="9">
        <v>14</v>
      </c>
      <c r="J51" s="14">
        <v>0</v>
      </c>
      <c r="K51" s="17">
        <v>0</v>
      </c>
      <c r="L51" s="15">
        <v>35</v>
      </c>
      <c r="M51" s="15">
        <v>270</v>
      </c>
      <c r="N51" s="14">
        <v>70</v>
      </c>
      <c r="O51" s="9"/>
      <c r="P51" s="16">
        <v>70</v>
      </c>
      <c r="Q51" s="9" t="s">
        <v>476</v>
      </c>
      <c r="R51" s="9">
        <v>49</v>
      </c>
      <c r="S51" s="33" t="s">
        <v>201</v>
      </c>
    </row>
    <row r="52" spans="1:19" ht="114.75" hidden="1">
      <c r="A52" s="23" t="s">
        <v>1</v>
      </c>
      <c r="B52" s="9">
        <v>50</v>
      </c>
      <c r="C52" s="23" t="s">
        <v>0</v>
      </c>
      <c r="D52" s="33" t="s">
        <v>457</v>
      </c>
      <c r="E52" s="1" t="s">
        <v>458</v>
      </c>
      <c r="F52" s="33" t="s">
        <v>434</v>
      </c>
      <c r="G52" s="9">
        <v>7</v>
      </c>
      <c r="H52" s="14">
        <f>35*I:I/24</f>
        <v>19.395833333333332</v>
      </c>
      <c r="I52" s="9">
        <v>13.3</v>
      </c>
      <c r="J52" s="14">
        <f>30*K:K/28</f>
        <v>23.571428571428573</v>
      </c>
      <c r="K52" s="9">
        <v>22</v>
      </c>
      <c r="L52" s="15">
        <f>35*37.19/M:M</f>
        <v>26.921406411582211</v>
      </c>
      <c r="M52" s="14">
        <v>48.35</v>
      </c>
      <c r="N52" s="14">
        <f>SUM(H:H+J:J+L:L)</f>
        <v>69.888668316344109</v>
      </c>
      <c r="O52" s="9"/>
      <c r="P52" s="16">
        <f>N:N</f>
        <v>69.888668316344109</v>
      </c>
      <c r="Q52" s="9" t="s">
        <v>477</v>
      </c>
      <c r="R52" s="9">
        <v>50</v>
      </c>
      <c r="S52" s="33" t="s">
        <v>435</v>
      </c>
    </row>
    <row r="53" spans="1:19" ht="25.5" hidden="1">
      <c r="A53" s="43" t="s">
        <v>1</v>
      </c>
      <c r="B53" s="9">
        <v>51</v>
      </c>
      <c r="C53" s="43" t="s">
        <v>0</v>
      </c>
      <c r="D53" s="18" t="s">
        <v>283</v>
      </c>
      <c r="E53" s="1" t="s">
        <v>284</v>
      </c>
      <c r="F53" s="13" t="s">
        <v>226</v>
      </c>
      <c r="G53" s="9">
        <v>7</v>
      </c>
      <c r="H53" s="14">
        <f>35*I$45:I$74/23</f>
        <v>24.347826086956523</v>
      </c>
      <c r="I53" s="9">
        <v>16</v>
      </c>
      <c r="J53" s="14">
        <f>30*K$45:K$74/26</f>
        <v>16.153846153846153</v>
      </c>
      <c r="K53" s="9">
        <v>14</v>
      </c>
      <c r="L53" s="14">
        <f>35*36/M$45:M$74</f>
        <v>29.37062937062937</v>
      </c>
      <c r="M53" s="9">
        <v>42.9</v>
      </c>
      <c r="N53" s="14">
        <f>SUM(H$45:H$74+J$45:J$74+L$45:L$74)</f>
        <v>69.87230161143205</v>
      </c>
      <c r="O53" s="9"/>
      <c r="P53" s="16">
        <f>N$45:N$74</f>
        <v>69.87230161143205</v>
      </c>
      <c r="Q53" s="9" t="s">
        <v>477</v>
      </c>
      <c r="R53" s="9">
        <v>51</v>
      </c>
      <c r="S53" s="9"/>
    </row>
    <row r="54" spans="1:19" ht="76.5" hidden="1">
      <c r="A54" s="23" t="s">
        <v>1</v>
      </c>
      <c r="B54" s="9">
        <v>52</v>
      </c>
      <c r="C54" s="23" t="s">
        <v>0</v>
      </c>
      <c r="D54" s="32" t="s">
        <v>88</v>
      </c>
      <c r="E54" s="1" t="s">
        <v>89</v>
      </c>
      <c r="F54" s="32" t="s">
        <v>84</v>
      </c>
      <c r="G54" s="9" t="s">
        <v>85</v>
      </c>
      <c r="H54" s="14">
        <f>35*I:I/18.5</f>
        <v>11.351351351351351</v>
      </c>
      <c r="I54" s="9">
        <v>6</v>
      </c>
      <c r="J54" s="14">
        <f>30*K:K/26</f>
        <v>30</v>
      </c>
      <c r="K54" s="9">
        <v>26</v>
      </c>
      <c r="L54" s="15">
        <f>35*36.52/M:M</f>
        <v>28.518518518518519</v>
      </c>
      <c r="M54" s="14">
        <v>44.82</v>
      </c>
      <c r="N54" s="14">
        <f t="shared" ref="N54:N63" si="2">SUM(H:H+J:J+L:L)</f>
        <v>69.869869869869873</v>
      </c>
      <c r="O54" s="9"/>
      <c r="P54" s="16">
        <f t="shared" ref="P54:P63" si="3">N:N</f>
        <v>69.869869869869873</v>
      </c>
      <c r="Q54" s="9" t="s">
        <v>477</v>
      </c>
      <c r="R54" s="9">
        <v>52</v>
      </c>
      <c r="S54" s="33"/>
    </row>
    <row r="55" spans="1:19" ht="114.75" hidden="1">
      <c r="A55" s="23" t="s">
        <v>1</v>
      </c>
      <c r="B55" s="9">
        <v>53</v>
      </c>
      <c r="C55" s="23" t="s">
        <v>0</v>
      </c>
      <c r="D55" s="33" t="s">
        <v>455</v>
      </c>
      <c r="E55" s="1" t="s">
        <v>456</v>
      </c>
      <c r="F55" s="33" t="s">
        <v>434</v>
      </c>
      <c r="G55" s="9">
        <v>7</v>
      </c>
      <c r="H55" s="14">
        <f>35*I:I/24</f>
        <v>22.458333333333332</v>
      </c>
      <c r="I55" s="9">
        <v>15.4</v>
      </c>
      <c r="J55" s="14">
        <f>30*K:K/28</f>
        <v>21.428571428571427</v>
      </c>
      <c r="K55" s="9">
        <v>20</v>
      </c>
      <c r="L55" s="15">
        <f>35*37.19/M:M</f>
        <v>25.472602739726025</v>
      </c>
      <c r="M55" s="14">
        <v>51.1</v>
      </c>
      <c r="N55" s="14">
        <f t="shared" si="2"/>
        <v>69.359507501630787</v>
      </c>
      <c r="O55" s="9"/>
      <c r="P55" s="16">
        <f t="shared" si="3"/>
        <v>69.359507501630787</v>
      </c>
      <c r="Q55" s="9" t="s">
        <v>477</v>
      </c>
      <c r="R55" s="9">
        <v>53</v>
      </c>
      <c r="S55" s="33" t="s">
        <v>435</v>
      </c>
    </row>
    <row r="56" spans="1:19" ht="38.25" hidden="1">
      <c r="A56" s="23" t="s">
        <v>1</v>
      </c>
      <c r="B56" s="9">
        <v>54</v>
      </c>
      <c r="C56" s="23" t="s">
        <v>0</v>
      </c>
      <c r="D56" s="34" t="s">
        <v>117</v>
      </c>
      <c r="E56" s="33" t="s">
        <v>118</v>
      </c>
      <c r="F56" s="12" t="s">
        <v>103</v>
      </c>
      <c r="G56" s="33" t="s">
        <v>92</v>
      </c>
      <c r="H56" s="35">
        <f>35*I:I/21</f>
        <v>26.666666666666668</v>
      </c>
      <c r="I56" s="19">
        <v>16</v>
      </c>
      <c r="J56" s="14">
        <f>30*K:K/22</f>
        <v>27.272727272727273</v>
      </c>
      <c r="K56" s="9">
        <v>20</v>
      </c>
      <c r="L56" s="15">
        <f>35*38.28/M:M</f>
        <v>14.558296207758339</v>
      </c>
      <c r="M56" s="14">
        <v>92.03</v>
      </c>
      <c r="N56" s="14">
        <f t="shared" si="2"/>
        <v>68.497690147152269</v>
      </c>
      <c r="O56" s="9"/>
      <c r="P56" s="16">
        <f t="shared" si="3"/>
        <v>68.497690147152269</v>
      </c>
      <c r="Q56" s="9" t="s">
        <v>477</v>
      </c>
      <c r="R56" s="9">
        <v>54</v>
      </c>
      <c r="S56" s="33" t="s">
        <v>106</v>
      </c>
    </row>
    <row r="57" spans="1:19" ht="89.25" hidden="1">
      <c r="A57" s="23" t="s">
        <v>1</v>
      </c>
      <c r="B57" s="9">
        <v>55</v>
      </c>
      <c r="C57" s="23" t="s">
        <v>0</v>
      </c>
      <c r="D57" s="37" t="s">
        <v>188</v>
      </c>
      <c r="E57" s="1" t="s">
        <v>189</v>
      </c>
      <c r="F57" s="23" t="s">
        <v>158</v>
      </c>
      <c r="G57" s="1">
        <v>7</v>
      </c>
      <c r="H57" s="38">
        <f>35*I:I/22.2</f>
        <v>22.702702702702702</v>
      </c>
      <c r="I57" s="1">
        <v>14.4</v>
      </c>
      <c r="J57" s="38">
        <f>30*K:K/30</f>
        <v>20</v>
      </c>
      <c r="K57" s="1">
        <v>20</v>
      </c>
      <c r="L57" s="40">
        <f>35*40/M:M</f>
        <v>25.454545454545453</v>
      </c>
      <c r="M57" s="38">
        <v>55</v>
      </c>
      <c r="N57" s="38">
        <f t="shared" si="2"/>
        <v>68.157248157248148</v>
      </c>
      <c r="O57" s="1"/>
      <c r="P57" s="41">
        <f t="shared" si="3"/>
        <v>68.157248157248148</v>
      </c>
      <c r="Q57" s="9" t="s">
        <v>477</v>
      </c>
      <c r="R57" s="9">
        <v>55</v>
      </c>
      <c r="S57" s="33" t="s">
        <v>159</v>
      </c>
    </row>
    <row r="58" spans="1:19" ht="76.5" hidden="1">
      <c r="A58" s="32" t="s">
        <v>1</v>
      </c>
      <c r="B58" s="9">
        <v>56</v>
      </c>
      <c r="C58" s="32" t="s">
        <v>0</v>
      </c>
      <c r="D58" s="18" t="s">
        <v>399</v>
      </c>
      <c r="E58" s="18" t="s">
        <v>400</v>
      </c>
      <c r="F58" s="24" t="s">
        <v>349</v>
      </c>
      <c r="G58" s="18" t="s">
        <v>78</v>
      </c>
      <c r="H58" s="21">
        <f>35*I:I/20</f>
        <v>24.5</v>
      </c>
      <c r="I58" s="18">
        <v>14</v>
      </c>
      <c r="J58" s="21">
        <f>30*K:K/28</f>
        <v>17.142857142857142</v>
      </c>
      <c r="K58" s="18">
        <v>16</v>
      </c>
      <c r="L58" s="21">
        <f>35*39.5/M:M</f>
        <v>25.649350649350652</v>
      </c>
      <c r="M58" s="21">
        <v>53.9</v>
      </c>
      <c r="N58" s="21">
        <f t="shared" si="2"/>
        <v>67.29220779220779</v>
      </c>
      <c r="O58" s="18"/>
      <c r="P58" s="22">
        <f t="shared" si="3"/>
        <v>67.29220779220779</v>
      </c>
      <c r="Q58" s="9" t="s">
        <v>477</v>
      </c>
      <c r="R58" s="9">
        <v>56</v>
      </c>
      <c r="S58" s="33" t="s">
        <v>352</v>
      </c>
    </row>
    <row r="59" spans="1:19" ht="114.75" hidden="1">
      <c r="A59" s="23" t="s">
        <v>1</v>
      </c>
      <c r="B59" s="9">
        <v>57</v>
      </c>
      <c r="C59" s="23" t="s">
        <v>0</v>
      </c>
      <c r="D59" s="11" t="s">
        <v>153</v>
      </c>
      <c r="E59" s="1" t="s">
        <v>154</v>
      </c>
      <c r="F59" s="13" t="s">
        <v>148</v>
      </c>
      <c r="G59" s="9">
        <v>7</v>
      </c>
      <c r="H59" s="14">
        <f>35*I:I/17.5</f>
        <v>14</v>
      </c>
      <c r="I59" s="9">
        <v>7</v>
      </c>
      <c r="J59" s="14">
        <f>30*K:K/20</f>
        <v>22.5</v>
      </c>
      <c r="K59" s="9">
        <v>15</v>
      </c>
      <c r="L59" s="15">
        <f>35*60/M:M</f>
        <v>30</v>
      </c>
      <c r="M59" s="14">
        <v>70</v>
      </c>
      <c r="N59" s="14">
        <f t="shared" si="2"/>
        <v>66.5</v>
      </c>
      <c r="O59" s="9"/>
      <c r="P59" s="16">
        <f t="shared" si="3"/>
        <v>66.5</v>
      </c>
      <c r="Q59" s="9" t="s">
        <v>477</v>
      </c>
      <c r="R59" s="9">
        <v>57</v>
      </c>
      <c r="S59" s="33" t="s">
        <v>149</v>
      </c>
    </row>
    <row r="60" spans="1:19" ht="114.75" hidden="1">
      <c r="A60" s="23" t="s">
        <v>1</v>
      </c>
      <c r="B60" s="9">
        <v>58</v>
      </c>
      <c r="C60" s="23" t="s">
        <v>0</v>
      </c>
      <c r="D60" s="33" t="s">
        <v>469</v>
      </c>
      <c r="E60" s="39" t="s">
        <v>470</v>
      </c>
      <c r="F60" s="33" t="s">
        <v>434</v>
      </c>
      <c r="G60" s="17">
        <v>7</v>
      </c>
      <c r="H60" s="14">
        <f>35*I:I/24</f>
        <v>10.208333333333334</v>
      </c>
      <c r="I60" s="17">
        <v>7</v>
      </c>
      <c r="J60" s="14">
        <f>30*K:K/28</f>
        <v>30</v>
      </c>
      <c r="K60" s="17">
        <v>28</v>
      </c>
      <c r="L60" s="15">
        <f>35*37.19/M:M</f>
        <v>25.846902303415408</v>
      </c>
      <c r="M60" s="15">
        <v>50.36</v>
      </c>
      <c r="N60" s="14">
        <f t="shared" si="2"/>
        <v>66.055235636748748</v>
      </c>
      <c r="O60" s="9"/>
      <c r="P60" s="16">
        <f t="shared" si="3"/>
        <v>66.055235636748748</v>
      </c>
      <c r="Q60" s="9" t="s">
        <v>477</v>
      </c>
      <c r="R60" s="9">
        <v>58</v>
      </c>
      <c r="S60" s="33" t="s">
        <v>435</v>
      </c>
    </row>
    <row r="61" spans="1:19" ht="76.5" hidden="1">
      <c r="A61" s="32" t="s">
        <v>1</v>
      </c>
      <c r="B61" s="9">
        <v>59</v>
      </c>
      <c r="C61" s="32" t="s">
        <v>0</v>
      </c>
      <c r="D61" s="18" t="s">
        <v>412</v>
      </c>
      <c r="E61" s="18" t="s">
        <v>413</v>
      </c>
      <c r="F61" s="24" t="s">
        <v>349</v>
      </c>
      <c r="G61" s="18" t="s">
        <v>85</v>
      </c>
      <c r="H61" s="21">
        <f>35*I:I/20</f>
        <v>26.25</v>
      </c>
      <c r="I61" s="18">
        <v>15</v>
      </c>
      <c r="J61" s="21">
        <f>30*K:K/28</f>
        <v>15</v>
      </c>
      <c r="K61" s="18">
        <v>14</v>
      </c>
      <c r="L61" s="21">
        <f>35*39.5/M:M</f>
        <v>22.516286644951141</v>
      </c>
      <c r="M61" s="18">
        <v>61.4</v>
      </c>
      <c r="N61" s="21">
        <f t="shared" si="2"/>
        <v>63.766286644951137</v>
      </c>
      <c r="O61" s="18"/>
      <c r="P61" s="22">
        <f t="shared" si="3"/>
        <v>63.766286644951137</v>
      </c>
      <c r="Q61" s="9" t="s">
        <v>477</v>
      </c>
      <c r="R61" s="9">
        <v>59</v>
      </c>
      <c r="S61" s="33" t="s">
        <v>350</v>
      </c>
    </row>
    <row r="62" spans="1:19" ht="76.5" hidden="1">
      <c r="A62" s="32" t="s">
        <v>1</v>
      </c>
      <c r="B62" s="9">
        <v>60</v>
      </c>
      <c r="C62" s="32" t="s">
        <v>0</v>
      </c>
      <c r="D62" s="18" t="s">
        <v>391</v>
      </c>
      <c r="E62" s="18" t="s">
        <v>392</v>
      </c>
      <c r="F62" s="24" t="s">
        <v>349</v>
      </c>
      <c r="G62" s="18" t="s">
        <v>129</v>
      </c>
      <c r="H62" s="21">
        <f>35*I:I/20</f>
        <v>22.75</v>
      </c>
      <c r="I62" s="18">
        <v>13</v>
      </c>
      <c r="J62" s="21">
        <f>30*K:K/28</f>
        <v>17.142857142857142</v>
      </c>
      <c r="K62" s="18">
        <v>16</v>
      </c>
      <c r="L62" s="21">
        <f>35*39.5/M:M</f>
        <v>23.713550600343055</v>
      </c>
      <c r="M62" s="21">
        <v>58.3</v>
      </c>
      <c r="N62" s="21">
        <f t="shared" si="2"/>
        <v>63.606407743200194</v>
      </c>
      <c r="O62" s="18"/>
      <c r="P62" s="22">
        <f t="shared" si="3"/>
        <v>63.606407743200194</v>
      </c>
      <c r="Q62" s="9" t="s">
        <v>477</v>
      </c>
      <c r="R62" s="9">
        <v>60</v>
      </c>
      <c r="S62" s="33" t="s">
        <v>352</v>
      </c>
    </row>
    <row r="63" spans="1:19" ht="102">
      <c r="A63" s="23" t="s">
        <v>1</v>
      </c>
      <c r="B63" s="9">
        <v>61</v>
      </c>
      <c r="C63" s="23" t="s">
        <v>0</v>
      </c>
      <c r="D63" s="11"/>
      <c r="E63" s="1" t="s">
        <v>210</v>
      </c>
      <c r="F63" s="33" t="s">
        <v>208</v>
      </c>
      <c r="G63" s="9">
        <v>7</v>
      </c>
      <c r="H63" s="14">
        <f>35*I:I/21.5</f>
        <v>19.046511627906977</v>
      </c>
      <c r="I63" s="9">
        <v>11.7</v>
      </c>
      <c r="J63" s="14">
        <f>30*K:K/26</f>
        <v>16.153846153846153</v>
      </c>
      <c r="K63" s="9">
        <v>14</v>
      </c>
      <c r="L63" s="15">
        <f>35*46.43/M:M</f>
        <v>27.165663657639584</v>
      </c>
      <c r="M63" s="14">
        <v>59.82</v>
      </c>
      <c r="N63" s="14">
        <f t="shared" si="2"/>
        <v>62.366021439392711</v>
      </c>
      <c r="O63" s="9"/>
      <c r="P63" s="20">
        <f t="shared" si="3"/>
        <v>62.366021439392711</v>
      </c>
      <c r="Q63" s="9" t="s">
        <v>477</v>
      </c>
      <c r="R63" s="9">
        <v>61</v>
      </c>
      <c r="S63" s="33" t="s">
        <v>209</v>
      </c>
    </row>
    <row r="64" spans="1:19" ht="25.5" hidden="1">
      <c r="A64" s="43" t="s">
        <v>1</v>
      </c>
      <c r="B64" s="9">
        <v>62</v>
      </c>
      <c r="C64" s="43" t="s">
        <v>0</v>
      </c>
      <c r="D64" s="18" t="s">
        <v>229</v>
      </c>
      <c r="E64" s="1" t="s">
        <v>230</v>
      </c>
      <c r="F64" s="13" t="s">
        <v>226</v>
      </c>
      <c r="G64" s="9">
        <v>7</v>
      </c>
      <c r="H64" s="14">
        <f>35*I$45:I$74/23</f>
        <v>22.826086956521738</v>
      </c>
      <c r="I64" s="9">
        <v>15</v>
      </c>
      <c r="J64" s="14">
        <f>30*K$45:K$74/26</f>
        <v>18.46153846153846</v>
      </c>
      <c r="K64" s="9">
        <v>16</v>
      </c>
      <c r="L64" s="14">
        <f>35*36/M$45:M$74</f>
        <v>20.554649265905383</v>
      </c>
      <c r="M64" s="14">
        <v>61.3</v>
      </c>
      <c r="N64" s="14">
        <f>SUM(H$45:H$74+J$45:J$74+L$45:L$74)</f>
        <v>61.842274683965584</v>
      </c>
      <c r="O64" s="9"/>
      <c r="P64" s="16">
        <f>N$45:N$74</f>
        <v>61.842274683965584</v>
      </c>
      <c r="Q64" s="9" t="s">
        <v>477</v>
      </c>
      <c r="R64" s="9">
        <v>62</v>
      </c>
      <c r="S64" s="33"/>
    </row>
    <row r="65" spans="1:19" ht="25.5" hidden="1">
      <c r="A65" s="43" t="s">
        <v>1</v>
      </c>
      <c r="B65" s="9">
        <v>63</v>
      </c>
      <c r="C65" s="43" t="s">
        <v>0</v>
      </c>
      <c r="D65" s="18" t="s">
        <v>245</v>
      </c>
      <c r="E65" s="1" t="s">
        <v>246</v>
      </c>
      <c r="F65" s="13" t="s">
        <v>226</v>
      </c>
      <c r="G65" s="9">
        <v>7</v>
      </c>
      <c r="H65" s="14">
        <f>35*I$45:I$74/23</f>
        <v>18.260869565217391</v>
      </c>
      <c r="I65" s="9">
        <v>12</v>
      </c>
      <c r="J65" s="14">
        <f>30*K$45:K$74/26</f>
        <v>20.76923076923077</v>
      </c>
      <c r="K65" s="9">
        <v>18</v>
      </c>
      <c r="L65" s="14">
        <f>35*36/M$45:M$74</f>
        <v>22.540250447227191</v>
      </c>
      <c r="M65" s="9">
        <v>55.9</v>
      </c>
      <c r="N65" s="14">
        <f>SUM(H$45:H$74+J$45:J$74+L$45:L$74)</f>
        <v>61.570350781675359</v>
      </c>
      <c r="O65" s="9"/>
      <c r="P65" s="16">
        <f>N$45:N$74</f>
        <v>61.570350781675359</v>
      </c>
      <c r="Q65" s="9" t="s">
        <v>477</v>
      </c>
      <c r="R65" s="9">
        <v>63</v>
      </c>
      <c r="S65" s="9"/>
    </row>
    <row r="66" spans="1:19" ht="76.5" hidden="1">
      <c r="A66" s="32" t="s">
        <v>1</v>
      </c>
      <c r="B66" s="9">
        <v>64</v>
      </c>
      <c r="C66" s="32" t="s">
        <v>0</v>
      </c>
      <c r="D66" s="18" t="s">
        <v>375</v>
      </c>
      <c r="E66" s="18" t="s">
        <v>376</v>
      </c>
      <c r="F66" s="24" t="s">
        <v>349</v>
      </c>
      <c r="G66" s="18" t="s">
        <v>129</v>
      </c>
      <c r="H66" s="21">
        <f>35*I:I/20</f>
        <v>24.5</v>
      </c>
      <c r="I66" s="18">
        <v>14</v>
      </c>
      <c r="J66" s="21">
        <f>30*K:K/28</f>
        <v>13.928571428571429</v>
      </c>
      <c r="K66" s="18">
        <v>13</v>
      </c>
      <c r="L66" s="21">
        <f>35*39.5/M:M</f>
        <v>22.927031509121061</v>
      </c>
      <c r="M66" s="21">
        <v>60.3</v>
      </c>
      <c r="N66" s="21">
        <f>SUM(H:H+J:J+L:L)</f>
        <v>61.355602937692495</v>
      </c>
      <c r="O66" s="18"/>
      <c r="P66" s="22">
        <f>N:N</f>
        <v>61.355602937692495</v>
      </c>
      <c r="Q66" s="9" t="s">
        <v>477</v>
      </c>
      <c r="R66" s="9">
        <v>64</v>
      </c>
      <c r="S66" s="33" t="s">
        <v>352</v>
      </c>
    </row>
    <row r="67" spans="1:19" ht="25.5" hidden="1">
      <c r="A67" s="43" t="s">
        <v>1</v>
      </c>
      <c r="B67" s="9">
        <v>65</v>
      </c>
      <c r="C67" s="43" t="s">
        <v>0</v>
      </c>
      <c r="D67" s="18" t="s">
        <v>224</v>
      </c>
      <c r="E67" s="1" t="s">
        <v>225</v>
      </c>
      <c r="F67" s="13" t="s">
        <v>226</v>
      </c>
      <c r="G67" s="9">
        <v>7</v>
      </c>
      <c r="H67" s="14">
        <f>35*I$45:I$74/23</f>
        <v>19.782608695652176</v>
      </c>
      <c r="I67" s="9">
        <v>13</v>
      </c>
      <c r="J67" s="14">
        <f>30*K$45:K$74/26</f>
        <v>18.46153846153846</v>
      </c>
      <c r="K67" s="9">
        <v>16</v>
      </c>
      <c r="L67" s="14">
        <f>35*36/M$45:M$74</f>
        <v>23.03473491773309</v>
      </c>
      <c r="M67" s="14">
        <v>54.7</v>
      </c>
      <c r="N67" s="14">
        <f>SUM(H$45:H$74+J$45:J$74+L$45:L$74)</f>
        <v>61.278882074923729</v>
      </c>
      <c r="O67" s="9"/>
      <c r="P67" s="16">
        <f>N$45:N$74</f>
        <v>61.278882074923729</v>
      </c>
      <c r="Q67" s="9" t="s">
        <v>477</v>
      </c>
      <c r="R67" s="9">
        <v>65</v>
      </c>
      <c r="S67" s="33"/>
    </row>
    <row r="68" spans="1:19" ht="76.5" hidden="1">
      <c r="A68" s="32" t="s">
        <v>1</v>
      </c>
      <c r="B68" s="9">
        <v>66</v>
      </c>
      <c r="C68" s="32" t="s">
        <v>0</v>
      </c>
      <c r="D68" s="18" t="s">
        <v>387</v>
      </c>
      <c r="E68" s="18" t="s">
        <v>388</v>
      </c>
      <c r="F68" s="24" t="s">
        <v>349</v>
      </c>
      <c r="G68" s="18" t="s">
        <v>129</v>
      </c>
      <c r="H68" s="21">
        <f>35*I:I/20</f>
        <v>17.5</v>
      </c>
      <c r="I68" s="18">
        <v>10</v>
      </c>
      <c r="J68" s="21">
        <f>30*K:K/28</f>
        <v>17.142857142857142</v>
      </c>
      <c r="K68" s="18">
        <v>16</v>
      </c>
      <c r="L68" s="21">
        <f>35*39.5/M:M</f>
        <v>25.136363636363637</v>
      </c>
      <c r="M68" s="21">
        <v>55</v>
      </c>
      <c r="N68" s="21">
        <f t="shared" ref="N68:N83" si="4">SUM(H:H+J:J+L:L)</f>
        <v>59.779220779220779</v>
      </c>
      <c r="O68" s="18"/>
      <c r="P68" s="22">
        <f t="shared" ref="P68:P83" si="5">N:N</f>
        <v>59.779220779220779</v>
      </c>
      <c r="Q68" s="9" t="s">
        <v>477</v>
      </c>
      <c r="R68" s="9">
        <v>66</v>
      </c>
      <c r="S68" s="33" t="s">
        <v>352</v>
      </c>
    </row>
    <row r="69" spans="1:19" ht="89.25" hidden="1">
      <c r="A69" s="23" t="s">
        <v>1</v>
      </c>
      <c r="B69" s="9">
        <v>67</v>
      </c>
      <c r="C69" s="23" t="s">
        <v>0</v>
      </c>
      <c r="D69" s="37" t="s">
        <v>198</v>
      </c>
      <c r="E69" s="1" t="s">
        <v>199</v>
      </c>
      <c r="F69" s="23" t="s">
        <v>158</v>
      </c>
      <c r="G69" s="1">
        <v>7</v>
      </c>
      <c r="H69" s="38">
        <f>35*I:I/22.2</f>
        <v>17.184684684684687</v>
      </c>
      <c r="I69" s="1">
        <v>10.9</v>
      </c>
      <c r="J69" s="38">
        <f>30*K:K/30</f>
        <v>20</v>
      </c>
      <c r="K69" s="1">
        <v>20</v>
      </c>
      <c r="L69" s="40">
        <f>35*40/M:M</f>
        <v>20.588235294117649</v>
      </c>
      <c r="M69" s="38">
        <v>68</v>
      </c>
      <c r="N69" s="38">
        <f t="shared" si="4"/>
        <v>57.772919978802335</v>
      </c>
      <c r="O69" s="1"/>
      <c r="P69" s="41">
        <f t="shared" si="5"/>
        <v>57.772919978802335</v>
      </c>
      <c r="Q69" s="9" t="s">
        <v>477</v>
      </c>
      <c r="R69" s="9">
        <v>67</v>
      </c>
      <c r="S69" s="33" t="s">
        <v>159</v>
      </c>
    </row>
    <row r="70" spans="1:19" ht="76.5" hidden="1">
      <c r="A70" s="32" t="s">
        <v>1</v>
      </c>
      <c r="B70" s="9">
        <v>68</v>
      </c>
      <c r="C70" s="32" t="s">
        <v>0</v>
      </c>
      <c r="D70" s="18" t="s">
        <v>385</v>
      </c>
      <c r="E70" s="18" t="s">
        <v>386</v>
      </c>
      <c r="F70" s="24" t="s">
        <v>349</v>
      </c>
      <c r="G70" s="18" t="s">
        <v>129</v>
      </c>
      <c r="H70" s="21">
        <f>35*I:I/20</f>
        <v>21</v>
      </c>
      <c r="I70" s="18">
        <v>12</v>
      </c>
      <c r="J70" s="21">
        <f>30*K:K/28</f>
        <v>12.857142857142858</v>
      </c>
      <c r="K70" s="18">
        <v>12</v>
      </c>
      <c r="L70" s="21">
        <f>35*39.5/M:M</f>
        <v>22.262479871175522</v>
      </c>
      <c r="M70" s="21">
        <v>62.1</v>
      </c>
      <c r="N70" s="21">
        <f t="shared" si="4"/>
        <v>56.119622728318383</v>
      </c>
      <c r="O70" s="18"/>
      <c r="P70" s="22">
        <f t="shared" si="5"/>
        <v>56.119622728318383</v>
      </c>
      <c r="Q70" s="9" t="s">
        <v>477</v>
      </c>
      <c r="R70" s="9">
        <v>68</v>
      </c>
      <c r="S70" s="33" t="s">
        <v>352</v>
      </c>
    </row>
    <row r="71" spans="1:19" ht="76.5" hidden="1">
      <c r="A71" s="32" t="s">
        <v>1</v>
      </c>
      <c r="B71" s="9">
        <v>69</v>
      </c>
      <c r="C71" s="32" t="s">
        <v>0</v>
      </c>
      <c r="D71" s="18" t="s">
        <v>393</v>
      </c>
      <c r="E71" s="18" t="s">
        <v>394</v>
      </c>
      <c r="F71" s="24" t="s">
        <v>349</v>
      </c>
      <c r="G71" s="18" t="s">
        <v>129</v>
      </c>
      <c r="H71" s="21">
        <f>35*I:I/20</f>
        <v>19.25</v>
      </c>
      <c r="I71" s="18">
        <v>11</v>
      </c>
      <c r="J71" s="21">
        <f>30*K:K/28</f>
        <v>15</v>
      </c>
      <c r="K71" s="18">
        <v>14</v>
      </c>
      <c r="L71" s="21">
        <f>35*39.5/M:M</f>
        <v>20.420974889217135</v>
      </c>
      <c r="M71" s="21">
        <v>67.7</v>
      </c>
      <c r="N71" s="21">
        <f t="shared" si="4"/>
        <v>54.670974889217135</v>
      </c>
      <c r="O71" s="18"/>
      <c r="P71" s="22">
        <f t="shared" si="5"/>
        <v>54.670974889217135</v>
      </c>
      <c r="Q71" s="9" t="s">
        <v>477</v>
      </c>
      <c r="R71" s="9">
        <v>69</v>
      </c>
      <c r="S71" s="33" t="s">
        <v>352</v>
      </c>
    </row>
    <row r="72" spans="1:19" ht="76.5" hidden="1">
      <c r="A72" s="32" t="s">
        <v>1</v>
      </c>
      <c r="B72" s="9">
        <v>70</v>
      </c>
      <c r="C72" s="32" t="s">
        <v>0</v>
      </c>
      <c r="D72" s="18" t="s">
        <v>408</v>
      </c>
      <c r="E72" s="18" t="s">
        <v>409</v>
      </c>
      <c r="F72" s="24" t="s">
        <v>349</v>
      </c>
      <c r="G72" s="18" t="s">
        <v>85</v>
      </c>
      <c r="H72" s="21">
        <f>35*I:I/20</f>
        <v>19.25</v>
      </c>
      <c r="I72" s="18">
        <v>11</v>
      </c>
      <c r="J72" s="21">
        <f>30*K:K/28</f>
        <v>10.714285714285714</v>
      </c>
      <c r="K72" s="18">
        <v>10</v>
      </c>
      <c r="L72" s="21">
        <f>35*39.5/M:M</f>
        <v>24.382716049382715</v>
      </c>
      <c r="M72" s="18">
        <v>56.7</v>
      </c>
      <c r="N72" s="21">
        <f t="shared" si="4"/>
        <v>54.34700176366843</v>
      </c>
      <c r="O72" s="18"/>
      <c r="P72" s="22">
        <f t="shared" si="5"/>
        <v>54.34700176366843</v>
      </c>
      <c r="Q72" s="9" t="s">
        <v>477</v>
      </c>
      <c r="R72" s="9">
        <v>70</v>
      </c>
      <c r="S72" s="33" t="s">
        <v>350</v>
      </c>
    </row>
    <row r="73" spans="1:19" ht="114.75" hidden="1">
      <c r="A73" s="23" t="s">
        <v>1</v>
      </c>
      <c r="B73" s="9">
        <v>71</v>
      </c>
      <c r="C73" s="23" t="s">
        <v>0</v>
      </c>
      <c r="D73" s="33" t="s">
        <v>449</v>
      </c>
      <c r="E73" s="1" t="s">
        <v>450</v>
      </c>
      <c r="F73" s="33" t="s">
        <v>434</v>
      </c>
      <c r="G73" s="9">
        <v>7</v>
      </c>
      <c r="H73" s="14">
        <f>35*I:I/24</f>
        <v>8.75</v>
      </c>
      <c r="I73" s="9">
        <v>6</v>
      </c>
      <c r="J73" s="14">
        <f>30*K:K/28</f>
        <v>23.571428571428573</v>
      </c>
      <c r="K73" s="9">
        <v>22</v>
      </c>
      <c r="L73" s="15">
        <f>35*37.19/M:M</f>
        <v>21.525549859434427</v>
      </c>
      <c r="M73" s="14">
        <v>60.47</v>
      </c>
      <c r="N73" s="14">
        <f t="shared" si="4"/>
        <v>53.846978430862997</v>
      </c>
      <c r="O73" s="9"/>
      <c r="P73" s="16">
        <f t="shared" si="5"/>
        <v>53.846978430862997</v>
      </c>
      <c r="Q73" s="9" t="s">
        <v>477</v>
      </c>
      <c r="R73" s="9">
        <v>71</v>
      </c>
      <c r="S73" s="33" t="s">
        <v>435</v>
      </c>
    </row>
    <row r="74" spans="1:19" ht="76.5" hidden="1">
      <c r="A74" s="23" t="s">
        <v>1</v>
      </c>
      <c r="B74" s="9">
        <v>72</v>
      </c>
      <c r="C74" s="23" t="s">
        <v>0</v>
      </c>
      <c r="D74" s="32" t="s">
        <v>82</v>
      </c>
      <c r="E74" s="9" t="s">
        <v>83</v>
      </c>
      <c r="F74" s="32" t="s">
        <v>84</v>
      </c>
      <c r="G74" s="9" t="s">
        <v>85</v>
      </c>
      <c r="H74" s="14">
        <f>35*I:I/18.5</f>
        <v>15.891891891891891</v>
      </c>
      <c r="I74" s="9">
        <v>8.4</v>
      </c>
      <c r="J74" s="14">
        <f>30*K:K/26</f>
        <v>9.2307692307692299</v>
      </c>
      <c r="K74" s="17">
        <v>8</v>
      </c>
      <c r="L74" s="15">
        <f>35*36.52/M:M</f>
        <v>28.691358024691361</v>
      </c>
      <c r="M74" s="15">
        <v>44.55</v>
      </c>
      <c r="N74" s="14">
        <f t="shared" si="4"/>
        <v>53.814019147352482</v>
      </c>
      <c r="O74" s="9"/>
      <c r="P74" s="16">
        <f t="shared" si="5"/>
        <v>53.814019147352482</v>
      </c>
      <c r="Q74" s="9" t="s">
        <v>477</v>
      </c>
      <c r="R74" s="9">
        <v>72</v>
      </c>
      <c r="S74" s="33"/>
    </row>
    <row r="75" spans="1:19" ht="114.75" hidden="1">
      <c r="A75" s="23" t="s">
        <v>1</v>
      </c>
      <c r="B75" s="9">
        <v>73</v>
      </c>
      <c r="C75" s="23" t="s">
        <v>0</v>
      </c>
      <c r="D75" s="11" t="s">
        <v>151</v>
      </c>
      <c r="E75" s="1" t="s">
        <v>152</v>
      </c>
      <c r="F75" s="13" t="s">
        <v>148</v>
      </c>
      <c r="G75" s="9">
        <v>7</v>
      </c>
      <c r="H75" s="14">
        <f>35*I:I/17.5</f>
        <v>20</v>
      </c>
      <c r="I75" s="9">
        <v>10</v>
      </c>
      <c r="J75" s="14">
        <f>30*K:K/20</f>
        <v>15</v>
      </c>
      <c r="K75" s="17">
        <v>10</v>
      </c>
      <c r="L75" s="15">
        <f>35*60/M:M</f>
        <v>17.948717948717949</v>
      </c>
      <c r="M75" s="15">
        <v>117</v>
      </c>
      <c r="N75" s="14">
        <f t="shared" si="4"/>
        <v>52.948717948717949</v>
      </c>
      <c r="O75" s="9"/>
      <c r="P75" s="16">
        <f t="shared" si="5"/>
        <v>52.948717948717949</v>
      </c>
      <c r="Q75" s="9" t="s">
        <v>477</v>
      </c>
      <c r="R75" s="9">
        <v>73</v>
      </c>
      <c r="S75" s="33" t="s">
        <v>149</v>
      </c>
    </row>
    <row r="76" spans="1:19" ht="76.5" hidden="1">
      <c r="A76" s="32" t="s">
        <v>1</v>
      </c>
      <c r="B76" s="9">
        <v>74</v>
      </c>
      <c r="C76" s="32" t="s">
        <v>0</v>
      </c>
      <c r="D76" s="18" t="s">
        <v>397</v>
      </c>
      <c r="E76" s="18" t="s">
        <v>398</v>
      </c>
      <c r="F76" s="24" t="s">
        <v>349</v>
      </c>
      <c r="G76" s="18" t="s">
        <v>78</v>
      </c>
      <c r="H76" s="21">
        <f>35*I:I/20</f>
        <v>21</v>
      </c>
      <c r="I76" s="18">
        <v>12</v>
      </c>
      <c r="J76" s="21">
        <f>30*K:K/28</f>
        <v>8.5714285714285712</v>
      </c>
      <c r="K76" s="18">
        <v>8</v>
      </c>
      <c r="L76" s="21">
        <f>35*39.5/M:M</f>
        <v>22.738486842105264</v>
      </c>
      <c r="M76" s="21">
        <v>60.8</v>
      </c>
      <c r="N76" s="21">
        <f t="shared" si="4"/>
        <v>52.30991541353383</v>
      </c>
      <c r="O76" s="18"/>
      <c r="P76" s="22">
        <f t="shared" si="5"/>
        <v>52.30991541353383</v>
      </c>
      <c r="Q76" s="9" t="s">
        <v>477</v>
      </c>
      <c r="R76" s="9">
        <v>74</v>
      </c>
      <c r="S76" s="33" t="s">
        <v>352</v>
      </c>
    </row>
    <row r="77" spans="1:19" ht="25.5" hidden="1">
      <c r="A77" s="43" t="s">
        <v>1</v>
      </c>
      <c r="B77" s="9">
        <v>75</v>
      </c>
      <c r="C77" s="43" t="s">
        <v>0</v>
      </c>
      <c r="D77" s="18" t="s">
        <v>265</v>
      </c>
      <c r="E77" s="1" t="s">
        <v>266</v>
      </c>
      <c r="F77" s="13" t="s">
        <v>226</v>
      </c>
      <c r="G77" s="9">
        <v>7</v>
      </c>
      <c r="H77" s="14">
        <f>35*I:I/23</f>
        <v>16.739130434782609</v>
      </c>
      <c r="I77" s="9">
        <v>11</v>
      </c>
      <c r="J77" s="14">
        <f>30*K:K/26</f>
        <v>11.538461538461538</v>
      </c>
      <c r="K77" s="9">
        <v>10</v>
      </c>
      <c r="L77" s="14">
        <f>35*36/M:M</f>
        <v>23.639774859287055</v>
      </c>
      <c r="M77" s="9">
        <v>53.3</v>
      </c>
      <c r="N77" s="14">
        <f t="shared" si="4"/>
        <v>51.917366832531201</v>
      </c>
      <c r="O77" s="9"/>
      <c r="P77" s="16">
        <f t="shared" si="5"/>
        <v>51.917366832531201</v>
      </c>
      <c r="Q77" s="9" t="s">
        <v>477</v>
      </c>
      <c r="R77" s="9">
        <v>75</v>
      </c>
      <c r="S77" s="9"/>
    </row>
    <row r="78" spans="1:19" ht="76.5" hidden="1">
      <c r="A78" s="32" t="s">
        <v>1</v>
      </c>
      <c r="B78" s="9">
        <v>76</v>
      </c>
      <c r="C78" s="32" t="s">
        <v>0</v>
      </c>
      <c r="D78" s="18" t="s">
        <v>401</v>
      </c>
      <c r="E78" s="44" t="s">
        <v>402</v>
      </c>
      <c r="F78" s="24" t="s">
        <v>349</v>
      </c>
      <c r="G78" s="18" t="s">
        <v>403</v>
      </c>
      <c r="H78" s="21">
        <f>35*I:I/20</f>
        <v>21</v>
      </c>
      <c r="I78" s="18">
        <v>12</v>
      </c>
      <c r="J78" s="21">
        <f>30*K:K/28</f>
        <v>8.5714285714285712</v>
      </c>
      <c r="K78" s="18">
        <v>8</v>
      </c>
      <c r="L78" s="21">
        <f>35*39.5/M:M</f>
        <v>21.534267912772584</v>
      </c>
      <c r="M78" s="21">
        <v>64.2</v>
      </c>
      <c r="N78" s="21">
        <f t="shared" si="4"/>
        <v>51.105696484201154</v>
      </c>
      <c r="O78" s="18"/>
      <c r="P78" s="22">
        <f t="shared" si="5"/>
        <v>51.105696484201154</v>
      </c>
      <c r="Q78" s="9" t="s">
        <v>477</v>
      </c>
      <c r="R78" s="9">
        <v>76</v>
      </c>
      <c r="S78" s="33" t="s">
        <v>352</v>
      </c>
    </row>
    <row r="79" spans="1:19" ht="76.5" hidden="1">
      <c r="A79" s="32" t="s">
        <v>1</v>
      </c>
      <c r="B79" s="9">
        <v>77</v>
      </c>
      <c r="C79" s="32" t="s">
        <v>0</v>
      </c>
      <c r="D79" s="18" t="s">
        <v>379</v>
      </c>
      <c r="E79" s="18" t="s">
        <v>380</v>
      </c>
      <c r="F79" s="24" t="s">
        <v>349</v>
      </c>
      <c r="G79" s="18" t="s">
        <v>129</v>
      </c>
      <c r="H79" s="21">
        <f>35*I:I/20</f>
        <v>24.5</v>
      </c>
      <c r="I79" s="18">
        <v>14</v>
      </c>
      <c r="J79" s="21">
        <f>30*K:K/28</f>
        <v>5.3571428571428568</v>
      </c>
      <c r="K79" s="18">
        <v>5</v>
      </c>
      <c r="L79" s="21">
        <f>35*39.5/M:M</f>
        <v>20.12372634643377</v>
      </c>
      <c r="M79" s="21">
        <v>68.7</v>
      </c>
      <c r="N79" s="21">
        <f t="shared" si="4"/>
        <v>49.980869203576631</v>
      </c>
      <c r="O79" s="18"/>
      <c r="P79" s="22">
        <f t="shared" si="5"/>
        <v>49.980869203576631</v>
      </c>
      <c r="Q79" s="18"/>
      <c r="R79" s="9">
        <v>77</v>
      </c>
      <c r="S79" s="33" t="s">
        <v>352</v>
      </c>
    </row>
    <row r="80" spans="1:19" ht="76.5" hidden="1">
      <c r="A80" s="32" t="s">
        <v>1</v>
      </c>
      <c r="B80" s="9">
        <v>78</v>
      </c>
      <c r="C80" s="32" t="s">
        <v>0</v>
      </c>
      <c r="D80" s="18" t="s">
        <v>395</v>
      </c>
      <c r="E80" s="18" t="s">
        <v>396</v>
      </c>
      <c r="F80" s="24" t="s">
        <v>349</v>
      </c>
      <c r="G80" s="18" t="s">
        <v>78</v>
      </c>
      <c r="H80" s="21">
        <f>35*I:I/20</f>
        <v>17.5</v>
      </c>
      <c r="I80" s="18">
        <v>10</v>
      </c>
      <c r="J80" s="21">
        <f>30*K:K/28</f>
        <v>8.5714285714285712</v>
      </c>
      <c r="K80" s="18">
        <v>8</v>
      </c>
      <c r="L80" s="21">
        <f>35*39.5/M:M</f>
        <v>21.400928792569662</v>
      </c>
      <c r="M80" s="21">
        <v>64.599999999999994</v>
      </c>
      <c r="N80" s="21">
        <f t="shared" si="4"/>
        <v>47.472357363998228</v>
      </c>
      <c r="O80" s="18"/>
      <c r="P80" s="22">
        <f t="shared" si="5"/>
        <v>47.472357363998228</v>
      </c>
      <c r="Q80" s="18"/>
      <c r="R80" s="9">
        <v>78</v>
      </c>
      <c r="S80" s="33" t="s">
        <v>352</v>
      </c>
    </row>
    <row r="81" spans="1:19" ht="76.5" hidden="1">
      <c r="A81" s="32" t="s">
        <v>1</v>
      </c>
      <c r="B81" s="9">
        <v>79</v>
      </c>
      <c r="C81" s="32" t="s">
        <v>0</v>
      </c>
      <c r="D81" s="18" t="s">
        <v>381</v>
      </c>
      <c r="E81" s="18" t="s">
        <v>382</v>
      </c>
      <c r="F81" s="24" t="s">
        <v>349</v>
      </c>
      <c r="G81" s="18" t="s">
        <v>129</v>
      </c>
      <c r="H81" s="21">
        <f>35*I:I/20</f>
        <v>19.25</v>
      </c>
      <c r="I81" s="18">
        <v>11</v>
      </c>
      <c r="J81" s="21">
        <f>30*K:K/28</f>
        <v>6.4285714285714288</v>
      </c>
      <c r="K81" s="18">
        <v>6</v>
      </c>
      <c r="L81" s="21">
        <f>35*39.5/M:M</f>
        <v>21.737421383647799</v>
      </c>
      <c r="M81" s="21">
        <v>63.6</v>
      </c>
      <c r="N81" s="21">
        <f t="shared" si="4"/>
        <v>47.41599281221923</v>
      </c>
      <c r="O81" s="18"/>
      <c r="P81" s="22">
        <f t="shared" si="5"/>
        <v>47.41599281221923</v>
      </c>
      <c r="Q81" s="18"/>
      <c r="R81" s="9">
        <v>79</v>
      </c>
      <c r="S81" s="33" t="s">
        <v>352</v>
      </c>
    </row>
    <row r="82" spans="1:19" ht="76.5" hidden="1">
      <c r="A82" s="32" t="s">
        <v>1</v>
      </c>
      <c r="B82" s="9">
        <v>80</v>
      </c>
      <c r="C82" s="32" t="s">
        <v>0</v>
      </c>
      <c r="D82" s="18" t="s">
        <v>377</v>
      </c>
      <c r="E82" s="18" t="s">
        <v>378</v>
      </c>
      <c r="F82" s="24" t="s">
        <v>349</v>
      </c>
      <c r="G82" s="18" t="s">
        <v>129</v>
      </c>
      <c r="H82" s="21">
        <f>35*I:I/20</f>
        <v>19.25</v>
      </c>
      <c r="I82" s="18">
        <v>11</v>
      </c>
      <c r="J82" s="21">
        <f>30*K:K/28</f>
        <v>7.5</v>
      </c>
      <c r="K82" s="18">
        <v>7</v>
      </c>
      <c r="L82" s="21">
        <f>35*39.5/M:M</f>
        <v>19.068965517241381</v>
      </c>
      <c r="M82" s="21">
        <v>72.5</v>
      </c>
      <c r="N82" s="21">
        <f t="shared" si="4"/>
        <v>45.818965517241381</v>
      </c>
      <c r="O82" s="18"/>
      <c r="P82" s="22">
        <f t="shared" si="5"/>
        <v>45.818965517241381</v>
      </c>
      <c r="Q82" s="18"/>
      <c r="R82" s="9">
        <v>80</v>
      </c>
      <c r="S82" s="33" t="s">
        <v>352</v>
      </c>
    </row>
    <row r="83" spans="1:19" ht="102">
      <c r="A83" s="23" t="s">
        <v>1</v>
      </c>
      <c r="B83" s="9">
        <v>81</v>
      </c>
      <c r="C83" s="23" t="s">
        <v>0</v>
      </c>
      <c r="D83" s="11"/>
      <c r="E83" s="1" t="s">
        <v>214</v>
      </c>
      <c r="F83" s="33" t="s">
        <v>208</v>
      </c>
      <c r="G83" s="9">
        <v>7</v>
      </c>
      <c r="H83" s="14">
        <f>35*I:I/21.5</f>
        <v>31.744186046511629</v>
      </c>
      <c r="I83" s="9">
        <v>19.5</v>
      </c>
      <c r="J83" s="14">
        <f>30*K:K/26</f>
        <v>13.846153846153847</v>
      </c>
      <c r="K83" s="17">
        <v>12</v>
      </c>
      <c r="L83" s="15">
        <v>0</v>
      </c>
      <c r="M83" s="15">
        <v>0</v>
      </c>
      <c r="N83" s="14">
        <f t="shared" si="4"/>
        <v>45.590339892665476</v>
      </c>
      <c r="O83" s="9"/>
      <c r="P83" s="20">
        <f t="shared" si="5"/>
        <v>45.590339892665476</v>
      </c>
      <c r="Q83" s="9"/>
      <c r="R83" s="9">
        <v>81</v>
      </c>
      <c r="S83" s="1" t="s">
        <v>206</v>
      </c>
    </row>
    <row r="84" spans="1:19" ht="89.25" hidden="1">
      <c r="A84" s="23" t="s">
        <v>1</v>
      </c>
      <c r="B84" s="9">
        <v>82</v>
      </c>
      <c r="C84" s="23" t="s">
        <v>0</v>
      </c>
      <c r="D84" s="11" t="s">
        <v>145</v>
      </c>
      <c r="E84" s="1" t="s">
        <v>146</v>
      </c>
      <c r="F84" s="13" t="s">
        <v>134</v>
      </c>
      <c r="G84" s="9">
        <v>7</v>
      </c>
      <c r="H84" s="14">
        <v>35</v>
      </c>
      <c r="I84" s="9">
        <v>31.8</v>
      </c>
      <c r="J84" s="9">
        <v>0</v>
      </c>
      <c r="K84" s="17">
        <v>0</v>
      </c>
      <c r="L84" s="17">
        <v>0</v>
      </c>
      <c r="M84" s="15">
        <v>0</v>
      </c>
      <c r="N84" s="14">
        <v>35</v>
      </c>
      <c r="O84" s="9"/>
      <c r="P84" s="16">
        <v>35</v>
      </c>
      <c r="Q84" s="9"/>
      <c r="R84" s="9">
        <v>82</v>
      </c>
      <c r="S84" s="33" t="s">
        <v>147</v>
      </c>
    </row>
    <row r="85" spans="1:19" ht="63.75" hidden="1">
      <c r="A85" s="23" t="s">
        <v>1</v>
      </c>
      <c r="B85" s="9">
        <v>83</v>
      </c>
      <c r="C85" s="23" t="s">
        <v>0</v>
      </c>
      <c r="D85" s="33" t="s">
        <v>215</v>
      </c>
      <c r="E85" s="1" t="s">
        <v>216</v>
      </c>
      <c r="F85" s="33" t="s">
        <v>217</v>
      </c>
      <c r="G85" s="9">
        <v>7</v>
      </c>
      <c r="H85" s="14">
        <v>35</v>
      </c>
      <c r="I85" s="9">
        <v>16</v>
      </c>
      <c r="J85" s="14">
        <v>0</v>
      </c>
      <c r="K85" s="9">
        <v>0</v>
      </c>
      <c r="L85" s="14">
        <v>0</v>
      </c>
      <c r="M85" s="14">
        <v>0</v>
      </c>
      <c r="N85" s="14">
        <v>35</v>
      </c>
      <c r="O85" s="9"/>
      <c r="P85" s="42">
        <v>35</v>
      </c>
      <c r="Q85" s="9"/>
      <c r="R85" s="9">
        <v>83</v>
      </c>
      <c r="S85" s="33" t="s">
        <v>218</v>
      </c>
    </row>
    <row r="86" spans="1:19" ht="25.5" hidden="1">
      <c r="A86" s="43" t="s">
        <v>1</v>
      </c>
      <c r="B86" s="9">
        <v>84</v>
      </c>
      <c r="C86" s="43" t="s">
        <v>0</v>
      </c>
      <c r="D86" s="18" t="s">
        <v>239</v>
      </c>
      <c r="E86" s="1" t="s">
        <v>240</v>
      </c>
      <c r="F86" s="13" t="s">
        <v>226</v>
      </c>
      <c r="G86" s="9">
        <v>7</v>
      </c>
      <c r="H86" s="14">
        <f>35*I:I/23</f>
        <v>27.391304347826086</v>
      </c>
      <c r="I86" s="9">
        <v>18</v>
      </c>
      <c r="J86" s="14">
        <f>30*K:K/26</f>
        <v>0</v>
      </c>
      <c r="K86" s="9">
        <v>0</v>
      </c>
      <c r="L86" s="14">
        <v>0</v>
      </c>
      <c r="M86" s="9">
        <v>0</v>
      </c>
      <c r="N86" s="14">
        <f t="shared" ref="N86:N110" si="6">SUM(H:H+J:J+L:L)</f>
        <v>27.391304347826086</v>
      </c>
      <c r="O86" s="9"/>
      <c r="P86" s="16">
        <f t="shared" ref="P86:P110" si="7">N:N</f>
        <v>27.391304347826086</v>
      </c>
      <c r="Q86" s="9"/>
      <c r="R86" s="9">
        <v>84</v>
      </c>
      <c r="S86" s="9"/>
    </row>
    <row r="87" spans="1:19" ht="25.5" hidden="1">
      <c r="A87" s="43" t="s">
        <v>1</v>
      </c>
      <c r="B87" s="9">
        <v>85</v>
      </c>
      <c r="C87" s="43" t="s">
        <v>0</v>
      </c>
      <c r="D87" s="18" t="s">
        <v>259</v>
      </c>
      <c r="E87" s="1" t="s">
        <v>260</v>
      </c>
      <c r="F87" s="13" t="s">
        <v>226</v>
      </c>
      <c r="G87" s="9">
        <v>7</v>
      </c>
      <c r="H87" s="14">
        <f>35*I:I/23</f>
        <v>24.347826086956523</v>
      </c>
      <c r="I87" s="9">
        <v>16</v>
      </c>
      <c r="J87" s="14">
        <f>30*K:K/26</f>
        <v>0</v>
      </c>
      <c r="K87" s="9">
        <v>0</v>
      </c>
      <c r="L87" s="14">
        <v>0</v>
      </c>
      <c r="M87" s="9">
        <v>0</v>
      </c>
      <c r="N87" s="14">
        <f t="shared" si="6"/>
        <v>24.347826086956523</v>
      </c>
      <c r="O87" s="9"/>
      <c r="P87" s="16">
        <f t="shared" si="7"/>
        <v>24.347826086956523</v>
      </c>
      <c r="Q87" s="9"/>
      <c r="R87" s="9">
        <v>85</v>
      </c>
      <c r="S87" s="9"/>
    </row>
    <row r="88" spans="1:19" ht="38.25" hidden="1">
      <c r="A88" s="23" t="s">
        <v>1</v>
      </c>
      <c r="B88" s="9">
        <v>86</v>
      </c>
      <c r="C88" s="23" t="s">
        <v>0</v>
      </c>
      <c r="D88" s="34" t="s">
        <v>132</v>
      </c>
      <c r="E88" s="33" t="s">
        <v>133</v>
      </c>
      <c r="F88" s="36" t="s">
        <v>103</v>
      </c>
      <c r="G88" s="33" t="s">
        <v>92</v>
      </c>
      <c r="H88" s="35">
        <f>35*I:I/21</f>
        <v>22</v>
      </c>
      <c r="I88" s="19">
        <v>13.2</v>
      </c>
      <c r="J88" s="14">
        <f>30*K:K/22</f>
        <v>0</v>
      </c>
      <c r="K88" s="17">
        <v>0</v>
      </c>
      <c r="L88" s="15">
        <v>0</v>
      </c>
      <c r="M88" s="15">
        <v>0</v>
      </c>
      <c r="N88" s="14">
        <f t="shared" si="6"/>
        <v>22</v>
      </c>
      <c r="O88" s="9"/>
      <c r="P88" s="16">
        <f t="shared" si="7"/>
        <v>22</v>
      </c>
      <c r="Q88" s="9"/>
      <c r="R88" s="9">
        <v>86</v>
      </c>
      <c r="S88" s="33" t="s">
        <v>106</v>
      </c>
    </row>
    <row r="89" spans="1:19" ht="25.5" hidden="1">
      <c r="A89" s="43" t="s">
        <v>1</v>
      </c>
      <c r="B89" s="9">
        <v>87</v>
      </c>
      <c r="C89" s="43" t="s">
        <v>0</v>
      </c>
      <c r="D89" s="18" t="s">
        <v>253</v>
      </c>
      <c r="E89" s="1" t="s">
        <v>254</v>
      </c>
      <c r="F89" s="13" t="s">
        <v>226</v>
      </c>
      <c r="G89" s="9">
        <v>7</v>
      </c>
      <c r="H89" s="14">
        <f>35*I:I/23</f>
        <v>21.304347826086957</v>
      </c>
      <c r="I89" s="9">
        <v>14</v>
      </c>
      <c r="J89" s="14">
        <f>30*K:K/26</f>
        <v>0</v>
      </c>
      <c r="K89" s="9">
        <v>0</v>
      </c>
      <c r="L89" s="14">
        <v>0</v>
      </c>
      <c r="M89" s="9">
        <v>0</v>
      </c>
      <c r="N89" s="14">
        <f t="shared" si="6"/>
        <v>21.304347826086957</v>
      </c>
      <c r="O89" s="9"/>
      <c r="P89" s="16">
        <f t="shared" si="7"/>
        <v>21.304347826086957</v>
      </c>
      <c r="Q89" s="9"/>
      <c r="R89" s="9">
        <v>87</v>
      </c>
      <c r="S89" s="9"/>
    </row>
    <row r="90" spans="1:19" ht="25.5" hidden="1">
      <c r="A90" s="43" t="s">
        <v>1</v>
      </c>
      <c r="B90" s="9">
        <v>88</v>
      </c>
      <c r="C90" s="43" t="s">
        <v>0</v>
      </c>
      <c r="D90" s="18" t="s">
        <v>255</v>
      </c>
      <c r="E90" s="1" t="s">
        <v>256</v>
      </c>
      <c r="F90" s="13" t="s">
        <v>226</v>
      </c>
      <c r="G90" s="9">
        <v>7</v>
      </c>
      <c r="H90" s="14">
        <f>35*I:I/23</f>
        <v>21.304347826086957</v>
      </c>
      <c r="I90" s="9">
        <v>14</v>
      </c>
      <c r="J90" s="14">
        <f>30*K:K/26</f>
        <v>0</v>
      </c>
      <c r="K90" s="9">
        <v>0</v>
      </c>
      <c r="L90" s="14">
        <v>0</v>
      </c>
      <c r="M90" s="9">
        <v>0</v>
      </c>
      <c r="N90" s="14">
        <f t="shared" si="6"/>
        <v>21.304347826086957</v>
      </c>
      <c r="O90" s="9"/>
      <c r="P90" s="16">
        <f t="shared" si="7"/>
        <v>21.304347826086957</v>
      </c>
      <c r="Q90" s="9"/>
      <c r="R90" s="9">
        <v>88</v>
      </c>
      <c r="S90" s="9"/>
    </row>
    <row r="91" spans="1:19" ht="25.5" hidden="1">
      <c r="A91" s="43" t="s">
        <v>1</v>
      </c>
      <c r="B91" s="9">
        <v>89</v>
      </c>
      <c r="C91" s="43" t="s">
        <v>0</v>
      </c>
      <c r="D91" s="18" t="s">
        <v>281</v>
      </c>
      <c r="E91" s="1" t="s">
        <v>282</v>
      </c>
      <c r="F91" s="13" t="s">
        <v>226</v>
      </c>
      <c r="G91" s="9">
        <v>7</v>
      </c>
      <c r="H91" s="14">
        <f>35*I:I/23</f>
        <v>21.304347826086957</v>
      </c>
      <c r="I91" s="9">
        <v>14</v>
      </c>
      <c r="J91" s="14">
        <f>30*K:K/26</f>
        <v>0</v>
      </c>
      <c r="K91" s="9">
        <v>0</v>
      </c>
      <c r="L91" s="14">
        <v>0</v>
      </c>
      <c r="M91" s="9">
        <v>0</v>
      </c>
      <c r="N91" s="14">
        <f t="shared" si="6"/>
        <v>21.304347826086957</v>
      </c>
      <c r="O91" s="9"/>
      <c r="P91" s="16">
        <f t="shared" si="7"/>
        <v>21.304347826086957</v>
      </c>
      <c r="Q91" s="9"/>
      <c r="R91" s="9">
        <v>89</v>
      </c>
      <c r="S91" s="9"/>
    </row>
    <row r="92" spans="1:19" ht="25.5" hidden="1">
      <c r="A92" s="43" t="s">
        <v>1</v>
      </c>
      <c r="B92" s="9">
        <v>90</v>
      </c>
      <c r="C92" s="43" t="s">
        <v>0</v>
      </c>
      <c r="D92" s="18" t="s">
        <v>235</v>
      </c>
      <c r="E92" s="1" t="s">
        <v>236</v>
      </c>
      <c r="F92" s="13" t="s">
        <v>226</v>
      </c>
      <c r="G92" s="9">
        <v>7</v>
      </c>
      <c r="H92" s="14">
        <f>35*I:I/23</f>
        <v>19.782608695652176</v>
      </c>
      <c r="I92" s="9">
        <v>13</v>
      </c>
      <c r="J92" s="14">
        <f>30*K:K/26</f>
        <v>0</v>
      </c>
      <c r="K92" s="9">
        <v>0</v>
      </c>
      <c r="L92" s="14">
        <v>0</v>
      </c>
      <c r="M92" s="14">
        <v>0</v>
      </c>
      <c r="N92" s="14">
        <f t="shared" si="6"/>
        <v>19.782608695652176</v>
      </c>
      <c r="O92" s="9"/>
      <c r="P92" s="16">
        <f t="shared" si="7"/>
        <v>19.782608695652176</v>
      </c>
      <c r="Q92" s="9"/>
      <c r="R92" s="9">
        <v>90</v>
      </c>
      <c r="S92" s="33"/>
    </row>
    <row r="93" spans="1:19" ht="25.5" hidden="1">
      <c r="A93" s="43" t="s">
        <v>1</v>
      </c>
      <c r="B93" s="9">
        <v>91</v>
      </c>
      <c r="C93" s="43" t="s">
        <v>0</v>
      </c>
      <c r="D93" s="18" t="s">
        <v>279</v>
      </c>
      <c r="E93" s="1" t="s">
        <v>280</v>
      </c>
      <c r="F93" s="13" t="s">
        <v>226</v>
      </c>
      <c r="G93" s="9">
        <v>7</v>
      </c>
      <c r="H93" s="14">
        <f>35*I:I/23</f>
        <v>19.782608695652176</v>
      </c>
      <c r="I93" s="9">
        <v>13</v>
      </c>
      <c r="J93" s="14">
        <f>30*K:K/26</f>
        <v>0</v>
      </c>
      <c r="K93" s="9">
        <v>0</v>
      </c>
      <c r="L93" s="14">
        <v>0</v>
      </c>
      <c r="M93" s="9">
        <v>0</v>
      </c>
      <c r="N93" s="14">
        <f t="shared" si="6"/>
        <v>19.782608695652176</v>
      </c>
      <c r="O93" s="9"/>
      <c r="P93" s="16">
        <f t="shared" si="7"/>
        <v>19.782608695652176</v>
      </c>
      <c r="Q93" s="9"/>
      <c r="R93" s="9">
        <v>91</v>
      </c>
      <c r="S93" s="9"/>
    </row>
    <row r="94" spans="1:19" ht="89.25" hidden="1">
      <c r="A94" s="23" t="s">
        <v>1</v>
      </c>
      <c r="B94" s="9">
        <v>92</v>
      </c>
      <c r="C94" s="23" t="s">
        <v>0</v>
      </c>
      <c r="D94" s="37" t="s">
        <v>186</v>
      </c>
      <c r="E94" s="1" t="s">
        <v>187</v>
      </c>
      <c r="F94" s="23" t="s">
        <v>158</v>
      </c>
      <c r="G94" s="1">
        <v>7</v>
      </c>
      <c r="H94" s="38">
        <f>35*I:I/22.2</f>
        <v>18.445945945945947</v>
      </c>
      <c r="I94" s="1">
        <v>11.7</v>
      </c>
      <c r="J94" s="38">
        <f>30*K:K/30</f>
        <v>0</v>
      </c>
      <c r="K94" s="39">
        <v>0</v>
      </c>
      <c r="L94" s="40">
        <v>0</v>
      </c>
      <c r="M94" s="40">
        <v>0</v>
      </c>
      <c r="N94" s="38">
        <f t="shared" si="6"/>
        <v>18.445945945945947</v>
      </c>
      <c r="O94" s="1"/>
      <c r="P94" s="41">
        <f t="shared" si="7"/>
        <v>18.445945945945947</v>
      </c>
      <c r="Q94" s="1"/>
      <c r="R94" s="9">
        <v>92</v>
      </c>
      <c r="S94" s="33" t="s">
        <v>159</v>
      </c>
    </row>
    <row r="95" spans="1:19" ht="25.5" hidden="1">
      <c r="A95" s="43" t="s">
        <v>1</v>
      </c>
      <c r="B95" s="9">
        <v>93</v>
      </c>
      <c r="C95" s="43" t="s">
        <v>0</v>
      </c>
      <c r="D95" s="18" t="s">
        <v>233</v>
      </c>
      <c r="E95" s="1" t="s">
        <v>234</v>
      </c>
      <c r="F95" s="13" t="s">
        <v>226</v>
      </c>
      <c r="G95" s="9">
        <v>7</v>
      </c>
      <c r="H95" s="14">
        <f t="shared" ref="H95:H106" si="8">35*I:I/23</f>
        <v>18.260869565217391</v>
      </c>
      <c r="I95" s="9">
        <v>12</v>
      </c>
      <c r="J95" s="14">
        <f t="shared" ref="J95:J106" si="9">30*K:K/26</f>
        <v>0</v>
      </c>
      <c r="K95" s="9">
        <v>0</v>
      </c>
      <c r="L95" s="14">
        <v>0</v>
      </c>
      <c r="M95" s="14">
        <v>0</v>
      </c>
      <c r="N95" s="14">
        <f t="shared" si="6"/>
        <v>18.260869565217391</v>
      </c>
      <c r="O95" s="9"/>
      <c r="P95" s="16">
        <f t="shared" si="7"/>
        <v>18.260869565217391</v>
      </c>
      <c r="Q95" s="9"/>
      <c r="R95" s="9">
        <v>93</v>
      </c>
      <c r="S95" s="33"/>
    </row>
    <row r="96" spans="1:19" ht="25.5" hidden="1">
      <c r="A96" s="43" t="s">
        <v>1</v>
      </c>
      <c r="B96" s="9">
        <v>94</v>
      </c>
      <c r="C96" s="43" t="s">
        <v>0</v>
      </c>
      <c r="D96" s="18" t="s">
        <v>263</v>
      </c>
      <c r="E96" s="1" t="s">
        <v>264</v>
      </c>
      <c r="F96" s="13" t="s">
        <v>226</v>
      </c>
      <c r="G96" s="9">
        <v>7</v>
      </c>
      <c r="H96" s="14">
        <f t="shared" si="8"/>
        <v>18.260869565217391</v>
      </c>
      <c r="I96" s="9">
        <v>12</v>
      </c>
      <c r="J96" s="14">
        <f t="shared" si="9"/>
        <v>0</v>
      </c>
      <c r="K96" s="9">
        <v>0</v>
      </c>
      <c r="L96" s="14">
        <v>0</v>
      </c>
      <c r="M96" s="9">
        <v>0</v>
      </c>
      <c r="N96" s="14">
        <f t="shared" si="6"/>
        <v>18.260869565217391</v>
      </c>
      <c r="O96" s="9"/>
      <c r="P96" s="16">
        <f t="shared" si="7"/>
        <v>18.260869565217391</v>
      </c>
      <c r="Q96" s="9"/>
      <c r="R96" s="9">
        <v>94</v>
      </c>
      <c r="S96" s="9"/>
    </row>
    <row r="97" spans="1:19" ht="25.5" hidden="1">
      <c r="A97" s="43" t="s">
        <v>1</v>
      </c>
      <c r="B97" s="9">
        <v>95</v>
      </c>
      <c r="C97" s="43" t="s">
        <v>0</v>
      </c>
      <c r="D97" s="18" t="s">
        <v>275</v>
      </c>
      <c r="E97" s="1" t="s">
        <v>276</v>
      </c>
      <c r="F97" s="13" t="s">
        <v>226</v>
      </c>
      <c r="G97" s="9">
        <v>7</v>
      </c>
      <c r="H97" s="14">
        <f t="shared" si="8"/>
        <v>18.260869565217391</v>
      </c>
      <c r="I97" s="9">
        <v>12</v>
      </c>
      <c r="J97" s="14">
        <f t="shared" si="9"/>
        <v>0</v>
      </c>
      <c r="K97" s="9">
        <v>0</v>
      </c>
      <c r="L97" s="14">
        <v>0</v>
      </c>
      <c r="M97" s="9">
        <v>0</v>
      </c>
      <c r="N97" s="14">
        <f t="shared" si="6"/>
        <v>18.260869565217391</v>
      </c>
      <c r="O97" s="9"/>
      <c r="P97" s="16">
        <f t="shared" si="7"/>
        <v>18.260869565217391</v>
      </c>
      <c r="Q97" s="9"/>
      <c r="R97" s="9">
        <v>95</v>
      </c>
      <c r="S97" s="9"/>
    </row>
    <row r="98" spans="1:19" ht="25.5" hidden="1">
      <c r="A98" s="43" t="s">
        <v>1</v>
      </c>
      <c r="B98" s="9">
        <v>96</v>
      </c>
      <c r="C98" s="43" t="s">
        <v>0</v>
      </c>
      <c r="D98" s="18" t="s">
        <v>273</v>
      </c>
      <c r="E98" s="1" t="s">
        <v>274</v>
      </c>
      <c r="F98" s="13" t="s">
        <v>226</v>
      </c>
      <c r="G98" s="9">
        <v>7</v>
      </c>
      <c r="H98" s="14">
        <f t="shared" si="8"/>
        <v>16.739130434782609</v>
      </c>
      <c r="I98" s="9">
        <v>11</v>
      </c>
      <c r="J98" s="14">
        <f t="shared" si="9"/>
        <v>0</v>
      </c>
      <c r="K98" s="9">
        <v>0</v>
      </c>
      <c r="L98" s="14">
        <v>0</v>
      </c>
      <c r="M98" s="9">
        <v>0</v>
      </c>
      <c r="N98" s="14">
        <f t="shared" si="6"/>
        <v>16.739130434782609</v>
      </c>
      <c r="O98" s="9"/>
      <c r="P98" s="16">
        <f t="shared" si="7"/>
        <v>16.739130434782609</v>
      </c>
      <c r="Q98" s="9"/>
      <c r="R98" s="9">
        <v>96</v>
      </c>
      <c r="S98" s="9"/>
    </row>
    <row r="99" spans="1:19" ht="25.5" hidden="1">
      <c r="A99" s="43" t="s">
        <v>1</v>
      </c>
      <c r="B99" s="9">
        <v>97</v>
      </c>
      <c r="C99" s="43" t="s">
        <v>0</v>
      </c>
      <c r="D99" s="18" t="s">
        <v>277</v>
      </c>
      <c r="E99" s="1" t="s">
        <v>278</v>
      </c>
      <c r="F99" s="13" t="s">
        <v>226</v>
      </c>
      <c r="G99" s="9">
        <v>7</v>
      </c>
      <c r="H99" s="14">
        <f t="shared" si="8"/>
        <v>16.739130434782609</v>
      </c>
      <c r="I99" s="9">
        <v>11</v>
      </c>
      <c r="J99" s="14">
        <f t="shared" si="9"/>
        <v>0</v>
      </c>
      <c r="K99" s="9">
        <v>0</v>
      </c>
      <c r="L99" s="14">
        <v>0</v>
      </c>
      <c r="M99" s="9">
        <v>0</v>
      </c>
      <c r="N99" s="14">
        <f t="shared" si="6"/>
        <v>16.739130434782609</v>
      </c>
      <c r="O99" s="9"/>
      <c r="P99" s="16">
        <f t="shared" si="7"/>
        <v>16.739130434782609</v>
      </c>
      <c r="Q99" s="9"/>
      <c r="R99" s="9">
        <v>97</v>
      </c>
      <c r="S99" s="9"/>
    </row>
    <row r="100" spans="1:19" ht="25.5" hidden="1">
      <c r="A100" s="43" t="s">
        <v>1</v>
      </c>
      <c r="B100" s="9">
        <v>98</v>
      </c>
      <c r="C100" s="43" t="s">
        <v>0</v>
      </c>
      <c r="D100" s="18" t="s">
        <v>227</v>
      </c>
      <c r="E100" s="1" t="s">
        <v>228</v>
      </c>
      <c r="F100" s="13" t="s">
        <v>226</v>
      </c>
      <c r="G100" s="9">
        <v>7</v>
      </c>
      <c r="H100" s="14">
        <f t="shared" si="8"/>
        <v>15.217391304347826</v>
      </c>
      <c r="I100" s="9">
        <v>10</v>
      </c>
      <c r="J100" s="14">
        <f t="shared" si="9"/>
        <v>0</v>
      </c>
      <c r="K100" s="9">
        <v>0</v>
      </c>
      <c r="L100" s="14">
        <v>0</v>
      </c>
      <c r="M100" s="14">
        <v>0</v>
      </c>
      <c r="N100" s="14">
        <f t="shared" si="6"/>
        <v>15.217391304347826</v>
      </c>
      <c r="O100" s="9"/>
      <c r="P100" s="16">
        <f t="shared" si="7"/>
        <v>15.217391304347826</v>
      </c>
      <c r="Q100" s="9"/>
      <c r="R100" s="9">
        <v>98</v>
      </c>
      <c r="S100" s="33"/>
    </row>
    <row r="101" spans="1:19" ht="25.5" hidden="1">
      <c r="A101" s="43" t="s">
        <v>1</v>
      </c>
      <c r="B101" s="9">
        <v>99</v>
      </c>
      <c r="C101" s="43" t="s">
        <v>0</v>
      </c>
      <c r="D101" s="18" t="s">
        <v>241</v>
      </c>
      <c r="E101" s="1" t="s">
        <v>242</v>
      </c>
      <c r="F101" s="13" t="s">
        <v>226</v>
      </c>
      <c r="G101" s="9">
        <v>7</v>
      </c>
      <c r="H101" s="14">
        <f t="shared" si="8"/>
        <v>15.217391304347826</v>
      </c>
      <c r="I101" s="9">
        <v>10</v>
      </c>
      <c r="J101" s="14">
        <f t="shared" si="9"/>
        <v>0</v>
      </c>
      <c r="K101" s="9">
        <v>0</v>
      </c>
      <c r="L101" s="14">
        <v>0</v>
      </c>
      <c r="M101" s="9">
        <v>0</v>
      </c>
      <c r="N101" s="14">
        <f t="shared" si="6"/>
        <v>15.217391304347826</v>
      </c>
      <c r="O101" s="9"/>
      <c r="P101" s="16">
        <f t="shared" si="7"/>
        <v>15.217391304347826</v>
      </c>
      <c r="Q101" s="9"/>
      <c r="R101" s="9">
        <v>99</v>
      </c>
      <c r="S101" s="9"/>
    </row>
    <row r="102" spans="1:19" ht="25.5" hidden="1">
      <c r="A102" s="43" t="s">
        <v>1</v>
      </c>
      <c r="B102" s="9">
        <v>100</v>
      </c>
      <c r="C102" s="43" t="s">
        <v>0</v>
      </c>
      <c r="D102" s="18" t="s">
        <v>243</v>
      </c>
      <c r="E102" s="1" t="s">
        <v>244</v>
      </c>
      <c r="F102" s="13" t="s">
        <v>226</v>
      </c>
      <c r="G102" s="9">
        <v>7</v>
      </c>
      <c r="H102" s="14">
        <f t="shared" si="8"/>
        <v>15.217391304347826</v>
      </c>
      <c r="I102" s="9">
        <v>10</v>
      </c>
      <c r="J102" s="14">
        <f t="shared" si="9"/>
        <v>0</v>
      </c>
      <c r="K102" s="9">
        <v>0</v>
      </c>
      <c r="L102" s="14">
        <v>0</v>
      </c>
      <c r="M102" s="9">
        <v>0</v>
      </c>
      <c r="N102" s="14">
        <f t="shared" si="6"/>
        <v>15.217391304347826</v>
      </c>
      <c r="O102" s="9"/>
      <c r="P102" s="16">
        <f t="shared" si="7"/>
        <v>15.217391304347826</v>
      </c>
      <c r="Q102" s="9"/>
      <c r="R102" s="9">
        <v>100</v>
      </c>
      <c r="S102" s="9"/>
    </row>
    <row r="103" spans="1:19" ht="25.5" hidden="1">
      <c r="A103" s="43" t="s">
        <v>1</v>
      </c>
      <c r="B103" s="9">
        <v>101</v>
      </c>
      <c r="C103" s="43" t="s">
        <v>0</v>
      </c>
      <c r="D103" s="18" t="s">
        <v>247</v>
      </c>
      <c r="E103" s="1" t="s">
        <v>248</v>
      </c>
      <c r="F103" s="13" t="s">
        <v>226</v>
      </c>
      <c r="G103" s="9">
        <v>7</v>
      </c>
      <c r="H103" s="14">
        <f t="shared" si="8"/>
        <v>15.217391304347826</v>
      </c>
      <c r="I103" s="9">
        <v>10</v>
      </c>
      <c r="J103" s="14">
        <f t="shared" si="9"/>
        <v>0</v>
      </c>
      <c r="K103" s="9">
        <v>0</v>
      </c>
      <c r="L103" s="14">
        <v>0</v>
      </c>
      <c r="M103" s="9">
        <v>0</v>
      </c>
      <c r="N103" s="14">
        <f t="shared" si="6"/>
        <v>15.217391304347826</v>
      </c>
      <c r="O103" s="9"/>
      <c r="P103" s="16">
        <f t="shared" si="7"/>
        <v>15.217391304347826</v>
      </c>
      <c r="Q103" s="9"/>
      <c r="R103" s="9">
        <v>101</v>
      </c>
      <c r="S103" s="9"/>
    </row>
    <row r="104" spans="1:19" ht="25.5" hidden="1">
      <c r="A104" s="43" t="s">
        <v>1</v>
      </c>
      <c r="B104" s="9">
        <v>102</v>
      </c>
      <c r="C104" s="43" t="s">
        <v>0</v>
      </c>
      <c r="D104" s="18" t="s">
        <v>251</v>
      </c>
      <c r="E104" s="1" t="s">
        <v>252</v>
      </c>
      <c r="F104" s="13" t="s">
        <v>226</v>
      </c>
      <c r="G104" s="9">
        <v>7</v>
      </c>
      <c r="H104" s="14">
        <f t="shared" si="8"/>
        <v>15.217391304347826</v>
      </c>
      <c r="I104" s="9">
        <v>10</v>
      </c>
      <c r="J104" s="14">
        <f t="shared" si="9"/>
        <v>0</v>
      </c>
      <c r="K104" s="9">
        <v>0</v>
      </c>
      <c r="L104" s="14">
        <v>0</v>
      </c>
      <c r="M104" s="9">
        <v>0</v>
      </c>
      <c r="N104" s="14">
        <f t="shared" si="6"/>
        <v>15.217391304347826</v>
      </c>
      <c r="O104" s="9"/>
      <c r="P104" s="16">
        <f t="shared" si="7"/>
        <v>15.217391304347826</v>
      </c>
      <c r="Q104" s="9"/>
      <c r="R104" s="9">
        <v>102</v>
      </c>
      <c r="S104" s="9"/>
    </row>
    <row r="105" spans="1:19" ht="25.5" hidden="1">
      <c r="A105" s="43" t="s">
        <v>1</v>
      </c>
      <c r="B105" s="9">
        <v>103</v>
      </c>
      <c r="C105" s="43" t="s">
        <v>0</v>
      </c>
      <c r="D105" s="18" t="s">
        <v>261</v>
      </c>
      <c r="E105" s="1" t="s">
        <v>262</v>
      </c>
      <c r="F105" s="13" t="s">
        <v>226</v>
      </c>
      <c r="G105" s="9">
        <v>7</v>
      </c>
      <c r="H105" s="14">
        <f t="shared" si="8"/>
        <v>15.217391304347826</v>
      </c>
      <c r="I105" s="9">
        <v>10</v>
      </c>
      <c r="J105" s="14">
        <f t="shared" si="9"/>
        <v>0</v>
      </c>
      <c r="K105" s="9">
        <v>0</v>
      </c>
      <c r="L105" s="14">
        <v>0</v>
      </c>
      <c r="M105" s="9">
        <v>0</v>
      </c>
      <c r="N105" s="14">
        <f t="shared" si="6"/>
        <v>15.217391304347826</v>
      </c>
      <c r="O105" s="9"/>
      <c r="P105" s="16">
        <f t="shared" si="7"/>
        <v>15.217391304347826</v>
      </c>
      <c r="Q105" s="9"/>
      <c r="R105" s="9">
        <v>103</v>
      </c>
      <c r="S105" s="9"/>
    </row>
    <row r="106" spans="1:19" ht="25.5" hidden="1">
      <c r="A106" s="43" t="s">
        <v>1</v>
      </c>
      <c r="B106" s="9">
        <v>104</v>
      </c>
      <c r="C106" s="43" t="s">
        <v>0</v>
      </c>
      <c r="D106" s="18" t="s">
        <v>271</v>
      </c>
      <c r="E106" s="1" t="s">
        <v>272</v>
      </c>
      <c r="F106" s="13" t="s">
        <v>226</v>
      </c>
      <c r="G106" s="9">
        <v>7</v>
      </c>
      <c r="H106" s="14">
        <f t="shared" si="8"/>
        <v>15.217391304347826</v>
      </c>
      <c r="I106" s="9">
        <v>10</v>
      </c>
      <c r="J106" s="14">
        <f t="shared" si="9"/>
        <v>0</v>
      </c>
      <c r="K106" s="9">
        <v>0</v>
      </c>
      <c r="L106" s="14">
        <v>0</v>
      </c>
      <c r="M106" s="9">
        <v>0</v>
      </c>
      <c r="N106" s="14">
        <f t="shared" si="6"/>
        <v>15.217391304347826</v>
      </c>
      <c r="O106" s="9"/>
      <c r="P106" s="16">
        <f t="shared" si="7"/>
        <v>15.217391304347826</v>
      </c>
      <c r="Q106" s="9"/>
      <c r="R106" s="9">
        <v>104</v>
      </c>
      <c r="S106" s="9"/>
    </row>
    <row r="107" spans="1:19" ht="89.25" hidden="1">
      <c r="A107" s="23" t="s">
        <v>1</v>
      </c>
      <c r="B107" s="9">
        <v>105</v>
      </c>
      <c r="C107" s="23" t="s">
        <v>0</v>
      </c>
      <c r="D107" s="37" t="s">
        <v>194</v>
      </c>
      <c r="E107" s="1" t="s">
        <v>195</v>
      </c>
      <c r="F107" s="23" t="s">
        <v>158</v>
      </c>
      <c r="G107" s="1">
        <v>7</v>
      </c>
      <c r="H107" s="38">
        <f>35*I:I/22.2</f>
        <v>14.977477477477478</v>
      </c>
      <c r="I107" s="1">
        <v>9.5</v>
      </c>
      <c r="J107" s="38">
        <f>30*K:K/30</f>
        <v>0</v>
      </c>
      <c r="K107" s="1">
        <v>0</v>
      </c>
      <c r="L107" s="40">
        <v>0</v>
      </c>
      <c r="M107" s="38">
        <v>0</v>
      </c>
      <c r="N107" s="38">
        <f t="shared" si="6"/>
        <v>14.977477477477478</v>
      </c>
      <c r="O107" s="1"/>
      <c r="P107" s="41">
        <f t="shared" si="7"/>
        <v>14.977477477477478</v>
      </c>
      <c r="Q107" s="1"/>
      <c r="R107" s="9">
        <v>105</v>
      </c>
      <c r="S107" s="33" t="s">
        <v>159</v>
      </c>
    </row>
    <row r="108" spans="1:19" ht="25.5" hidden="1">
      <c r="A108" s="43" t="s">
        <v>1</v>
      </c>
      <c r="B108" s="9">
        <v>106</v>
      </c>
      <c r="C108" s="43" t="s">
        <v>0</v>
      </c>
      <c r="D108" s="18" t="s">
        <v>231</v>
      </c>
      <c r="E108" s="1" t="s">
        <v>232</v>
      </c>
      <c r="F108" s="13" t="s">
        <v>226</v>
      </c>
      <c r="G108" s="9">
        <v>7</v>
      </c>
      <c r="H108" s="14">
        <f>35*I:I/23</f>
        <v>13.695652173913043</v>
      </c>
      <c r="I108" s="9">
        <v>9</v>
      </c>
      <c r="J108" s="14">
        <f>30*K:K/26</f>
        <v>0</v>
      </c>
      <c r="K108" s="9">
        <v>0</v>
      </c>
      <c r="L108" s="14">
        <v>0</v>
      </c>
      <c r="M108" s="14">
        <v>0</v>
      </c>
      <c r="N108" s="14">
        <f t="shared" si="6"/>
        <v>13.695652173913043</v>
      </c>
      <c r="O108" s="9"/>
      <c r="P108" s="16">
        <f t="shared" si="7"/>
        <v>13.695652173913043</v>
      </c>
      <c r="Q108" s="9"/>
      <c r="R108" s="9">
        <v>106</v>
      </c>
      <c r="S108" s="33"/>
    </row>
    <row r="109" spans="1:19" ht="89.25" hidden="1">
      <c r="A109" s="23" t="s">
        <v>1</v>
      </c>
      <c r="B109" s="9">
        <v>107</v>
      </c>
      <c r="C109" s="23" t="s">
        <v>0</v>
      </c>
      <c r="D109" s="37" t="s">
        <v>192</v>
      </c>
      <c r="E109" s="1" t="s">
        <v>193</v>
      </c>
      <c r="F109" s="23" t="s">
        <v>158</v>
      </c>
      <c r="G109" s="1">
        <v>7</v>
      </c>
      <c r="H109" s="38">
        <f>35*I:I/22.2</f>
        <v>11.666666666666668</v>
      </c>
      <c r="I109" s="1">
        <v>7.4</v>
      </c>
      <c r="J109" s="38">
        <f>30*K:K/30</f>
        <v>0</v>
      </c>
      <c r="K109" s="1">
        <v>0</v>
      </c>
      <c r="L109" s="40">
        <v>0</v>
      </c>
      <c r="M109" s="38">
        <v>0</v>
      </c>
      <c r="N109" s="38">
        <f t="shared" si="6"/>
        <v>11.666666666666668</v>
      </c>
      <c r="O109" s="1"/>
      <c r="P109" s="41">
        <f t="shared" si="7"/>
        <v>11.666666666666668</v>
      </c>
      <c r="Q109" s="1"/>
      <c r="R109" s="9">
        <v>107</v>
      </c>
      <c r="S109" s="33" t="s">
        <v>159</v>
      </c>
    </row>
    <row r="110" spans="1:19" ht="76.5" hidden="1">
      <c r="A110" s="23" t="s">
        <v>1</v>
      </c>
      <c r="B110" s="9">
        <v>108</v>
      </c>
      <c r="C110" s="23" t="s">
        <v>0</v>
      </c>
      <c r="D110" s="32" t="s">
        <v>90</v>
      </c>
      <c r="E110" s="1" t="s">
        <v>91</v>
      </c>
      <c r="F110" s="32" t="s">
        <v>84</v>
      </c>
      <c r="G110" s="9" t="s">
        <v>92</v>
      </c>
      <c r="H110" s="14">
        <f>35*I:I/18.5</f>
        <v>11.351351351351351</v>
      </c>
      <c r="I110" s="9">
        <v>6</v>
      </c>
      <c r="J110" s="14">
        <f>30*K:K/26</f>
        <v>0</v>
      </c>
      <c r="K110" s="9">
        <v>0</v>
      </c>
      <c r="L110" s="15">
        <v>0</v>
      </c>
      <c r="M110" s="14">
        <v>0</v>
      </c>
      <c r="N110" s="14">
        <f t="shared" si="6"/>
        <v>11.351351351351351</v>
      </c>
      <c r="O110" s="9"/>
      <c r="P110" s="16">
        <f t="shared" si="7"/>
        <v>11.351351351351351</v>
      </c>
      <c r="Q110" s="9"/>
      <c r="R110" s="9">
        <v>108</v>
      </c>
      <c r="S110" s="33"/>
    </row>
  </sheetData>
  <autoFilter ref="D1:S110">
    <filterColumn colId="2">
      <filters>
        <filter val="Муниципальное автономное образовательное учреждение &quot;Средняя общеобразовательная школа с.Большой Мелик Балашовского района Саратовской области&quot;"/>
      </filters>
    </filterColumn>
  </autoFilter>
  <sortState ref="A3:S110">
    <sortCondition descending="1" ref="P3:P110"/>
  </sortState>
  <mergeCells count="16">
    <mergeCell ref="A1:A2"/>
    <mergeCell ref="B1:B2"/>
    <mergeCell ref="C1:C2"/>
    <mergeCell ref="D1:D2"/>
    <mergeCell ref="E1:E2"/>
    <mergeCell ref="F1:F2"/>
    <mergeCell ref="Q1:Q2"/>
    <mergeCell ref="R1:R2"/>
    <mergeCell ref="S1:S2"/>
    <mergeCell ref="G1:G2"/>
    <mergeCell ref="I1:I2"/>
    <mergeCell ref="N1:N2"/>
    <mergeCell ref="O1:O2"/>
    <mergeCell ref="P1:P2"/>
    <mergeCell ref="K1:K2"/>
    <mergeCell ref="M1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93"/>
  <sheetViews>
    <sheetView tabSelected="1" zoomScale="71" zoomScaleNormal="71" workbookViewId="0">
      <selection sqref="A1:S2"/>
    </sheetView>
  </sheetViews>
  <sheetFormatPr defaultRowHeight="15"/>
  <cols>
    <col min="1" max="1" width="14.5703125" customWidth="1"/>
    <col min="3" max="3" width="14.7109375" customWidth="1"/>
    <col min="4" max="4" width="15.85546875" customWidth="1"/>
    <col min="5" max="5" width="25.5703125" customWidth="1"/>
    <col min="6" max="6" width="22" customWidth="1"/>
    <col min="14" max="14" width="9.5703125" bestFit="1" customWidth="1"/>
    <col min="17" max="17" width="14" customWidth="1"/>
    <col min="19" max="19" width="24.140625" customWidth="1"/>
  </cols>
  <sheetData>
    <row r="1" spans="1:19" ht="15.75" customHeight="1">
      <c r="A1" s="57" t="s">
        <v>15</v>
      </c>
      <c r="B1" s="57" t="s">
        <v>14</v>
      </c>
      <c r="C1" s="64" t="s">
        <v>13</v>
      </c>
      <c r="D1" s="60" t="s">
        <v>12</v>
      </c>
      <c r="E1" s="57" t="s">
        <v>11</v>
      </c>
      <c r="F1" s="57" t="s">
        <v>10</v>
      </c>
      <c r="G1" s="57" t="s">
        <v>9</v>
      </c>
      <c r="H1" s="2"/>
      <c r="I1" s="60" t="s">
        <v>8</v>
      </c>
      <c r="J1" s="4"/>
      <c r="K1" s="59" t="s">
        <v>17</v>
      </c>
      <c r="L1" s="3"/>
      <c r="M1" s="59" t="s">
        <v>16</v>
      </c>
      <c r="N1" s="57" t="s">
        <v>7</v>
      </c>
      <c r="O1" s="57" t="s">
        <v>6</v>
      </c>
      <c r="P1" s="57" t="s">
        <v>5</v>
      </c>
      <c r="Q1" s="57" t="s">
        <v>4</v>
      </c>
      <c r="R1" s="57" t="s">
        <v>3</v>
      </c>
      <c r="S1" s="57" t="s">
        <v>2</v>
      </c>
    </row>
    <row r="2" spans="1:19" ht="15.75" hidden="1" customHeight="1">
      <c r="A2" s="58"/>
      <c r="B2" s="58"/>
      <c r="C2" s="65"/>
      <c r="D2" s="63"/>
      <c r="E2" s="58"/>
      <c r="F2" s="58"/>
      <c r="G2" s="58"/>
      <c r="H2" s="6"/>
      <c r="I2" s="63"/>
      <c r="J2" s="5"/>
      <c r="K2" s="60"/>
      <c r="L2" s="4"/>
      <c r="M2" s="60"/>
      <c r="N2" s="58"/>
      <c r="O2" s="58"/>
      <c r="P2" s="58"/>
      <c r="Q2" s="58"/>
      <c r="R2" s="58"/>
      <c r="S2" s="58"/>
    </row>
    <row r="3" spans="1:19" ht="102">
      <c r="A3" s="23" t="s">
        <v>1</v>
      </c>
      <c r="B3" s="9">
        <v>1</v>
      </c>
      <c r="C3" s="23" t="s">
        <v>0</v>
      </c>
      <c r="D3" s="11"/>
      <c r="E3" s="1" t="s">
        <v>204</v>
      </c>
      <c r="F3" s="1" t="s">
        <v>205</v>
      </c>
      <c r="G3" s="9">
        <v>8</v>
      </c>
      <c r="H3" s="14">
        <v>35</v>
      </c>
      <c r="I3" s="9">
        <v>22</v>
      </c>
      <c r="J3" s="14">
        <v>30</v>
      </c>
      <c r="K3" s="9">
        <v>12</v>
      </c>
      <c r="L3" s="14">
        <v>35</v>
      </c>
      <c r="M3" s="14">
        <v>0</v>
      </c>
      <c r="N3" s="14">
        <v>100</v>
      </c>
      <c r="O3" s="9"/>
      <c r="P3" s="14">
        <v>100</v>
      </c>
      <c r="Q3" s="9" t="s">
        <v>476</v>
      </c>
      <c r="R3" s="9">
        <v>1</v>
      </c>
      <c r="S3" s="1" t="s">
        <v>206</v>
      </c>
    </row>
    <row r="4" spans="1:19" ht="25.5" hidden="1">
      <c r="A4" s="43" t="s">
        <v>1</v>
      </c>
      <c r="B4" s="9">
        <v>2</v>
      </c>
      <c r="C4" s="43" t="s">
        <v>0</v>
      </c>
      <c r="D4" s="18" t="s">
        <v>325</v>
      </c>
      <c r="E4" s="10" t="s">
        <v>326</v>
      </c>
      <c r="F4" s="13" t="s">
        <v>226</v>
      </c>
      <c r="G4" s="9">
        <v>8</v>
      </c>
      <c r="H4" s="14">
        <f>35*I:I/30</f>
        <v>35</v>
      </c>
      <c r="I4" s="9">
        <v>30</v>
      </c>
      <c r="J4" s="14">
        <f>30*K:K/22</f>
        <v>30</v>
      </c>
      <c r="K4" s="9">
        <v>22</v>
      </c>
      <c r="L4" s="14">
        <f>35*31.3/M:M</f>
        <v>35</v>
      </c>
      <c r="M4" s="9">
        <v>31.3</v>
      </c>
      <c r="N4" s="14">
        <f>SUM(H:H+J:J+L:L)</f>
        <v>100</v>
      </c>
      <c r="O4" s="9"/>
      <c r="P4" s="14">
        <f>N:N</f>
        <v>100</v>
      </c>
      <c r="Q4" s="9" t="s">
        <v>476</v>
      </c>
      <c r="R4" s="9">
        <v>2</v>
      </c>
      <c r="S4" s="9"/>
    </row>
    <row r="5" spans="1:19" ht="63.75" hidden="1">
      <c r="A5" s="23" t="s">
        <v>1</v>
      </c>
      <c r="B5" s="9">
        <v>3</v>
      </c>
      <c r="C5" s="23" t="s">
        <v>0</v>
      </c>
      <c r="D5" s="33" t="s">
        <v>430</v>
      </c>
      <c r="E5" s="1" t="s">
        <v>431</v>
      </c>
      <c r="F5" s="33" t="s">
        <v>426</v>
      </c>
      <c r="G5" s="9">
        <v>9</v>
      </c>
      <c r="H5" s="14">
        <f>35*I:I/13</f>
        <v>35</v>
      </c>
      <c r="I5" s="48">
        <v>13</v>
      </c>
      <c r="J5" s="14">
        <f>30*K:K/26</f>
        <v>30</v>
      </c>
      <c r="K5" s="49">
        <v>26</v>
      </c>
      <c r="L5" s="15">
        <v>35</v>
      </c>
      <c r="M5" s="49">
        <v>78</v>
      </c>
      <c r="N5" s="14">
        <f>SUM(H:H+J:J+L:L)</f>
        <v>100</v>
      </c>
      <c r="O5" s="48"/>
      <c r="P5" s="16">
        <f>N:N</f>
        <v>100</v>
      </c>
      <c r="Q5" s="9" t="s">
        <v>476</v>
      </c>
      <c r="R5" s="9">
        <v>3</v>
      </c>
      <c r="S5" s="33" t="s">
        <v>427</v>
      </c>
    </row>
    <row r="6" spans="1:19" ht="89.25" hidden="1">
      <c r="A6" s="23" t="s">
        <v>1</v>
      </c>
      <c r="B6" s="9">
        <v>4</v>
      </c>
      <c r="C6" s="23" t="s">
        <v>0</v>
      </c>
      <c r="D6" s="53" t="s">
        <v>474</v>
      </c>
      <c r="E6" s="1" t="s">
        <v>475</v>
      </c>
      <c r="F6" s="54" t="s">
        <v>473</v>
      </c>
      <c r="G6" s="56">
        <v>8</v>
      </c>
      <c r="H6" s="55">
        <v>35</v>
      </c>
      <c r="I6" s="55">
        <v>12</v>
      </c>
      <c r="J6" s="55">
        <v>30</v>
      </c>
      <c r="K6" s="55">
        <v>16</v>
      </c>
      <c r="L6" s="55">
        <v>35</v>
      </c>
      <c r="M6" s="55">
        <v>67</v>
      </c>
      <c r="N6" s="55">
        <v>100</v>
      </c>
      <c r="O6" s="56"/>
      <c r="P6" s="55">
        <v>100</v>
      </c>
      <c r="Q6" s="9" t="s">
        <v>476</v>
      </c>
      <c r="R6" s="9">
        <v>4</v>
      </c>
      <c r="S6" s="1"/>
    </row>
    <row r="7" spans="1:19" ht="114.75" hidden="1">
      <c r="A7" s="23" t="s">
        <v>1</v>
      </c>
      <c r="B7" s="9">
        <v>5</v>
      </c>
      <c r="C7" s="23" t="s">
        <v>0</v>
      </c>
      <c r="D7" s="33" t="s">
        <v>439</v>
      </c>
      <c r="E7" s="1" t="s">
        <v>440</v>
      </c>
      <c r="F7" s="33" t="s">
        <v>434</v>
      </c>
      <c r="G7" s="9">
        <v>8</v>
      </c>
      <c r="H7" s="14">
        <f>35*I:I/31</f>
        <v>34.435483870967744</v>
      </c>
      <c r="I7" s="9">
        <v>30.5</v>
      </c>
      <c r="J7" s="14">
        <f>30*K:K/30</f>
        <v>30</v>
      </c>
      <c r="K7" s="9">
        <v>30</v>
      </c>
      <c r="L7" s="14">
        <f>35*37.8/M:M</f>
        <v>35</v>
      </c>
      <c r="M7" s="14">
        <v>37.799999999999997</v>
      </c>
      <c r="N7" s="14">
        <f t="shared" ref="N7:N49" si="0">SUM(H:H+J:J+L:L)</f>
        <v>99.435483870967744</v>
      </c>
      <c r="O7" s="9"/>
      <c r="P7" s="14">
        <f t="shared" ref="P7:P49" si="1">N:N</f>
        <v>99.435483870967744</v>
      </c>
      <c r="Q7" s="9" t="s">
        <v>476</v>
      </c>
      <c r="R7" s="9">
        <v>5</v>
      </c>
      <c r="S7" s="1" t="s">
        <v>436</v>
      </c>
    </row>
    <row r="8" spans="1:19" ht="76.5" hidden="1">
      <c r="A8" s="32" t="s">
        <v>1</v>
      </c>
      <c r="B8" s="9">
        <v>6</v>
      </c>
      <c r="C8" s="32" t="s">
        <v>0</v>
      </c>
      <c r="D8" s="33" t="s">
        <v>363</v>
      </c>
      <c r="E8" s="18" t="s">
        <v>364</v>
      </c>
      <c r="F8" s="24" t="s">
        <v>349</v>
      </c>
      <c r="G8" s="18" t="s">
        <v>55</v>
      </c>
      <c r="H8" s="21">
        <f>35*I:I/20</f>
        <v>35</v>
      </c>
      <c r="I8" s="9">
        <v>20</v>
      </c>
      <c r="J8" s="14">
        <f>30*K:K/18</f>
        <v>30</v>
      </c>
      <c r="K8" s="9">
        <v>18</v>
      </c>
      <c r="L8" s="14">
        <f>35*51.3/M:M</f>
        <v>34.330783938814534</v>
      </c>
      <c r="M8" s="14">
        <v>52.3</v>
      </c>
      <c r="N8" s="14">
        <f t="shared" si="0"/>
        <v>99.330783938814534</v>
      </c>
      <c r="O8" s="9"/>
      <c r="P8" s="14">
        <f t="shared" si="1"/>
        <v>99.330783938814534</v>
      </c>
      <c r="Q8" s="9" t="s">
        <v>476</v>
      </c>
      <c r="R8" s="9">
        <v>6</v>
      </c>
      <c r="S8" s="33" t="s">
        <v>352</v>
      </c>
    </row>
    <row r="9" spans="1:19" ht="89.25" hidden="1">
      <c r="A9" s="24" t="s">
        <v>1</v>
      </c>
      <c r="B9" s="9">
        <v>7</v>
      </c>
      <c r="C9" s="24" t="s">
        <v>0</v>
      </c>
      <c r="D9" s="26" t="s">
        <v>53</v>
      </c>
      <c r="E9" s="27" t="s">
        <v>54</v>
      </c>
      <c r="F9" s="28" t="s">
        <v>39</v>
      </c>
      <c r="G9" s="45" t="s">
        <v>55</v>
      </c>
      <c r="H9" s="29">
        <f>35*I:I/31</f>
        <v>35</v>
      </c>
      <c r="I9" s="45">
        <v>31</v>
      </c>
      <c r="J9" s="29">
        <f>30*K:K/30</f>
        <v>28</v>
      </c>
      <c r="K9" s="45">
        <v>28</v>
      </c>
      <c r="L9" s="29">
        <f>35*26.6/M:M</f>
        <v>35</v>
      </c>
      <c r="M9" s="45">
        <v>26.6</v>
      </c>
      <c r="N9" s="47">
        <f t="shared" si="0"/>
        <v>98</v>
      </c>
      <c r="O9" s="9"/>
      <c r="P9" s="14">
        <f t="shared" si="1"/>
        <v>98</v>
      </c>
      <c r="Q9" s="9" t="s">
        <v>476</v>
      </c>
      <c r="R9" s="9">
        <v>7</v>
      </c>
      <c r="S9" s="51" t="s">
        <v>56</v>
      </c>
    </row>
    <row r="10" spans="1:19" ht="76.5" hidden="1">
      <c r="A10" s="32" t="s">
        <v>1</v>
      </c>
      <c r="B10" s="9">
        <v>8</v>
      </c>
      <c r="C10" s="32" t="s">
        <v>0</v>
      </c>
      <c r="D10" s="33" t="s">
        <v>357</v>
      </c>
      <c r="E10" s="18" t="s">
        <v>358</v>
      </c>
      <c r="F10" s="24" t="s">
        <v>349</v>
      </c>
      <c r="G10" s="18" t="s">
        <v>55</v>
      </c>
      <c r="H10" s="21">
        <f>35*I:I/20</f>
        <v>31.5</v>
      </c>
      <c r="I10" s="9">
        <v>18</v>
      </c>
      <c r="J10" s="14">
        <f>30*K:K/18</f>
        <v>30</v>
      </c>
      <c r="K10" s="9">
        <v>18</v>
      </c>
      <c r="L10" s="14">
        <f>35*51.3/M:M</f>
        <v>35</v>
      </c>
      <c r="M10" s="14">
        <v>51.3</v>
      </c>
      <c r="N10" s="14">
        <f t="shared" si="0"/>
        <v>96.5</v>
      </c>
      <c r="O10" s="9"/>
      <c r="P10" s="14">
        <f t="shared" si="1"/>
        <v>96.5</v>
      </c>
      <c r="Q10" s="9" t="s">
        <v>476</v>
      </c>
      <c r="R10" s="9">
        <v>8</v>
      </c>
      <c r="S10" s="33" t="s">
        <v>352</v>
      </c>
    </row>
    <row r="11" spans="1:19" ht="25.5" hidden="1">
      <c r="A11" s="43" t="s">
        <v>1</v>
      </c>
      <c r="B11" s="9">
        <v>9</v>
      </c>
      <c r="C11" s="43" t="s">
        <v>0</v>
      </c>
      <c r="D11" s="18" t="s">
        <v>319</v>
      </c>
      <c r="E11" s="9" t="s">
        <v>320</v>
      </c>
      <c r="F11" s="13" t="s">
        <v>226</v>
      </c>
      <c r="G11" s="9">
        <v>8</v>
      </c>
      <c r="H11" s="14">
        <f>35*I:I/30</f>
        <v>33.833333333333336</v>
      </c>
      <c r="I11" s="9">
        <v>29</v>
      </c>
      <c r="J11" s="14">
        <f>30*K:K/22</f>
        <v>30</v>
      </c>
      <c r="K11" s="9">
        <v>22</v>
      </c>
      <c r="L11" s="14">
        <f>35*31.3/M:M</f>
        <v>32.126099706744867</v>
      </c>
      <c r="M11" s="9">
        <v>34.1</v>
      </c>
      <c r="N11" s="14">
        <f t="shared" si="0"/>
        <v>95.95943304007821</v>
      </c>
      <c r="O11" s="9"/>
      <c r="P11" s="14">
        <f t="shared" si="1"/>
        <v>95.95943304007821</v>
      </c>
      <c r="Q11" s="9" t="s">
        <v>476</v>
      </c>
      <c r="R11" s="9">
        <v>9</v>
      </c>
      <c r="S11" s="9"/>
    </row>
    <row r="12" spans="1:19" ht="114.75" hidden="1">
      <c r="A12" s="23" t="s">
        <v>1</v>
      </c>
      <c r="B12" s="9">
        <v>10</v>
      </c>
      <c r="C12" s="23" t="s">
        <v>0</v>
      </c>
      <c r="D12" s="33" t="s">
        <v>443</v>
      </c>
      <c r="E12" s="9" t="s">
        <v>444</v>
      </c>
      <c r="F12" s="33" t="s">
        <v>434</v>
      </c>
      <c r="G12" s="9">
        <v>8</v>
      </c>
      <c r="H12" s="14">
        <f>35*I:I/31</f>
        <v>35</v>
      </c>
      <c r="I12" s="9">
        <v>31</v>
      </c>
      <c r="J12" s="14">
        <f>30*K:K/30</f>
        <v>26</v>
      </c>
      <c r="K12" s="9">
        <v>26</v>
      </c>
      <c r="L12" s="14">
        <f>35*37.8/M:M</f>
        <v>34.054054054054056</v>
      </c>
      <c r="M12" s="9">
        <v>38.85</v>
      </c>
      <c r="N12" s="14">
        <f t="shared" si="0"/>
        <v>95.054054054054063</v>
      </c>
      <c r="O12" s="9"/>
      <c r="P12" s="14">
        <f t="shared" si="1"/>
        <v>95.054054054054063</v>
      </c>
      <c r="Q12" s="9" t="s">
        <v>476</v>
      </c>
      <c r="R12" s="9">
        <v>10</v>
      </c>
      <c r="S12" s="1" t="s">
        <v>436</v>
      </c>
    </row>
    <row r="13" spans="1:19" ht="76.5" hidden="1">
      <c r="A13" s="23" t="s">
        <v>1</v>
      </c>
      <c r="B13" s="9">
        <v>11</v>
      </c>
      <c r="C13" s="23" t="s">
        <v>0</v>
      </c>
      <c r="D13" s="43" t="s">
        <v>422</v>
      </c>
      <c r="E13" s="43" t="s">
        <v>423</v>
      </c>
      <c r="F13" s="23" t="s">
        <v>416</v>
      </c>
      <c r="G13" s="9">
        <v>8</v>
      </c>
      <c r="H13" s="14">
        <f>35*I:I/18.5</f>
        <v>29.324324324324323</v>
      </c>
      <c r="I13" s="9">
        <v>15.5</v>
      </c>
      <c r="J13" s="14">
        <f>30*K:K/20</f>
        <v>30</v>
      </c>
      <c r="K13" s="9">
        <v>20</v>
      </c>
      <c r="L13" s="14">
        <f>35*63.43/M:M</f>
        <v>35</v>
      </c>
      <c r="M13" s="14">
        <v>63.43</v>
      </c>
      <c r="N13" s="14">
        <f t="shared" si="0"/>
        <v>94.324324324324323</v>
      </c>
      <c r="O13" s="9"/>
      <c r="P13" s="46">
        <f t="shared" si="1"/>
        <v>94.324324324324323</v>
      </c>
      <c r="Q13" s="9" t="s">
        <v>476</v>
      </c>
      <c r="R13" s="9">
        <v>11</v>
      </c>
      <c r="S13" s="43" t="s">
        <v>417</v>
      </c>
    </row>
    <row r="14" spans="1:19" ht="89.25" hidden="1">
      <c r="A14" s="23" t="s">
        <v>1</v>
      </c>
      <c r="B14" s="9">
        <v>12</v>
      </c>
      <c r="C14" s="23" t="s">
        <v>0</v>
      </c>
      <c r="D14" s="33" t="s">
        <v>33</v>
      </c>
      <c r="E14" s="1" t="s">
        <v>34</v>
      </c>
      <c r="F14" s="33" t="s">
        <v>18</v>
      </c>
      <c r="G14" s="9" t="s">
        <v>35</v>
      </c>
      <c r="H14" s="14">
        <f>35*I:I/20.8</f>
        <v>28.60576923076923</v>
      </c>
      <c r="I14" s="9">
        <v>17</v>
      </c>
      <c r="J14" s="14">
        <f>30*K:K/30</f>
        <v>30</v>
      </c>
      <c r="K14" s="9">
        <v>30</v>
      </c>
      <c r="L14" s="14">
        <f>35*26.3/M:M</f>
        <v>35</v>
      </c>
      <c r="M14" s="14">
        <v>26.3</v>
      </c>
      <c r="N14" s="14">
        <f t="shared" si="0"/>
        <v>93.605769230769226</v>
      </c>
      <c r="O14" s="9"/>
      <c r="P14" s="14">
        <f t="shared" si="1"/>
        <v>93.605769230769226</v>
      </c>
      <c r="Q14" s="9" t="s">
        <v>476</v>
      </c>
      <c r="R14" s="9">
        <v>12</v>
      </c>
      <c r="S14" s="33" t="s">
        <v>36</v>
      </c>
    </row>
    <row r="15" spans="1:19" ht="89.25" hidden="1">
      <c r="A15" s="23" t="s">
        <v>1</v>
      </c>
      <c r="B15" s="9">
        <v>13</v>
      </c>
      <c r="C15" s="23" t="s">
        <v>0</v>
      </c>
      <c r="D15" s="33" t="s">
        <v>37</v>
      </c>
      <c r="E15" s="1" t="s">
        <v>38</v>
      </c>
      <c r="F15" s="33" t="s">
        <v>18</v>
      </c>
      <c r="G15" s="9" t="s">
        <v>35</v>
      </c>
      <c r="H15" s="14">
        <f>35*I:I/20.8</f>
        <v>35</v>
      </c>
      <c r="I15" s="9">
        <v>20.8</v>
      </c>
      <c r="J15" s="14">
        <f>30*K:K/30</f>
        <v>24</v>
      </c>
      <c r="K15" s="9">
        <v>24</v>
      </c>
      <c r="L15" s="14">
        <f>35*26.3/M:M</f>
        <v>33.111510791366904</v>
      </c>
      <c r="M15" s="14">
        <v>27.8</v>
      </c>
      <c r="N15" s="14">
        <f t="shared" si="0"/>
        <v>92.111510791366896</v>
      </c>
      <c r="O15" s="9"/>
      <c r="P15" s="14">
        <f t="shared" si="1"/>
        <v>92.111510791366896</v>
      </c>
      <c r="Q15" s="9" t="s">
        <v>476</v>
      </c>
      <c r="R15" s="9">
        <v>13</v>
      </c>
      <c r="S15" s="33" t="s">
        <v>36</v>
      </c>
    </row>
    <row r="16" spans="1:19" ht="38.25" hidden="1">
      <c r="A16" s="23" t="s">
        <v>1</v>
      </c>
      <c r="B16" s="9">
        <v>14</v>
      </c>
      <c r="C16" s="23" t="s">
        <v>0</v>
      </c>
      <c r="D16" s="34" t="s">
        <v>115</v>
      </c>
      <c r="E16" s="33" t="s">
        <v>116</v>
      </c>
      <c r="F16" s="33" t="s">
        <v>103</v>
      </c>
      <c r="G16" s="33" t="s">
        <v>98</v>
      </c>
      <c r="H16" s="35">
        <f>35*I:I/20</f>
        <v>35</v>
      </c>
      <c r="I16" s="19">
        <v>20</v>
      </c>
      <c r="J16" s="14">
        <f>30*K:K/30</f>
        <v>22</v>
      </c>
      <c r="K16" s="9">
        <v>22</v>
      </c>
      <c r="L16" s="14">
        <f>35*40.78/M:M</f>
        <v>35</v>
      </c>
      <c r="M16" s="9">
        <v>40.78</v>
      </c>
      <c r="N16" s="14">
        <f t="shared" si="0"/>
        <v>92</v>
      </c>
      <c r="O16" s="9"/>
      <c r="P16" s="14">
        <f t="shared" si="1"/>
        <v>92</v>
      </c>
      <c r="Q16" s="9" t="s">
        <v>476</v>
      </c>
      <c r="R16" s="9">
        <v>14</v>
      </c>
      <c r="S16" s="1" t="s">
        <v>106</v>
      </c>
    </row>
    <row r="17" spans="1:19" ht="89.25" hidden="1">
      <c r="A17" s="23" t="s">
        <v>1</v>
      </c>
      <c r="B17" s="9">
        <v>15</v>
      </c>
      <c r="C17" s="23" t="s">
        <v>0</v>
      </c>
      <c r="D17" s="37" t="s">
        <v>160</v>
      </c>
      <c r="E17" s="1" t="s">
        <v>161</v>
      </c>
      <c r="F17" s="23" t="s">
        <v>158</v>
      </c>
      <c r="G17" s="1" t="s">
        <v>95</v>
      </c>
      <c r="H17" s="38">
        <f>35*I:I/26</f>
        <v>24.903846153846153</v>
      </c>
      <c r="I17" s="52" t="s">
        <v>162</v>
      </c>
      <c r="J17" s="14">
        <f>30*K:K/26</f>
        <v>30</v>
      </c>
      <c r="K17" s="1">
        <v>26</v>
      </c>
      <c r="L17" s="38">
        <f>35*44/M:M</f>
        <v>35</v>
      </c>
      <c r="M17" s="38">
        <v>44</v>
      </c>
      <c r="N17" s="38">
        <f t="shared" si="0"/>
        <v>89.90384615384616</v>
      </c>
      <c r="O17" s="1"/>
      <c r="P17" s="38">
        <f t="shared" si="1"/>
        <v>89.90384615384616</v>
      </c>
      <c r="Q17" s="9" t="s">
        <v>476</v>
      </c>
      <c r="R17" s="9">
        <v>15</v>
      </c>
      <c r="S17" s="1" t="s">
        <v>159</v>
      </c>
    </row>
    <row r="18" spans="1:19" ht="76.5" hidden="1">
      <c r="A18" s="32" t="s">
        <v>1</v>
      </c>
      <c r="B18" s="9">
        <v>16</v>
      </c>
      <c r="C18" s="32" t="s">
        <v>0</v>
      </c>
      <c r="D18" s="33" t="s">
        <v>355</v>
      </c>
      <c r="E18" s="18" t="s">
        <v>356</v>
      </c>
      <c r="F18" s="24" t="s">
        <v>349</v>
      </c>
      <c r="G18" s="18" t="s">
        <v>55</v>
      </c>
      <c r="H18" s="21">
        <f>35*I:I/20</f>
        <v>29.75</v>
      </c>
      <c r="I18" s="9">
        <v>17</v>
      </c>
      <c r="J18" s="14">
        <f>30*K:K/18</f>
        <v>26.666666666666668</v>
      </c>
      <c r="K18" s="9">
        <v>16</v>
      </c>
      <c r="L18" s="14">
        <f>35*51.3/M:M</f>
        <v>33.005514705882355</v>
      </c>
      <c r="M18" s="14">
        <v>54.4</v>
      </c>
      <c r="N18" s="14">
        <f t="shared" si="0"/>
        <v>89.422181372549034</v>
      </c>
      <c r="O18" s="9"/>
      <c r="P18" s="14">
        <f t="shared" si="1"/>
        <v>89.422181372549034</v>
      </c>
      <c r="Q18" s="9" t="s">
        <v>476</v>
      </c>
      <c r="R18" s="9">
        <v>16</v>
      </c>
      <c r="S18" s="33" t="s">
        <v>352</v>
      </c>
    </row>
    <row r="19" spans="1:19" ht="114.75" hidden="1">
      <c r="A19" s="23" t="s">
        <v>1</v>
      </c>
      <c r="B19" s="9">
        <v>17</v>
      </c>
      <c r="C19" s="23" t="s">
        <v>0</v>
      </c>
      <c r="D19" s="33" t="s">
        <v>441</v>
      </c>
      <c r="E19" s="9" t="s">
        <v>442</v>
      </c>
      <c r="F19" s="33" t="s">
        <v>434</v>
      </c>
      <c r="G19" s="9">
        <v>8</v>
      </c>
      <c r="H19" s="14">
        <f>35*I:I/31</f>
        <v>35</v>
      </c>
      <c r="I19" s="9">
        <v>31</v>
      </c>
      <c r="J19" s="14">
        <f>30*K:K/30</f>
        <v>20</v>
      </c>
      <c r="K19" s="9">
        <v>20</v>
      </c>
      <c r="L19" s="14">
        <f>35*37.8/M:M</f>
        <v>33.324937027707804</v>
      </c>
      <c r="M19" s="9">
        <v>39.700000000000003</v>
      </c>
      <c r="N19" s="14">
        <f t="shared" si="0"/>
        <v>88.324937027707804</v>
      </c>
      <c r="O19" s="9"/>
      <c r="P19" s="14">
        <f t="shared" si="1"/>
        <v>88.324937027707804</v>
      </c>
      <c r="Q19" s="9" t="s">
        <v>476</v>
      </c>
      <c r="R19" s="9">
        <v>17</v>
      </c>
      <c r="S19" s="1" t="s">
        <v>436</v>
      </c>
    </row>
    <row r="20" spans="1:19" ht="114.75" hidden="1">
      <c r="A20" s="23" t="s">
        <v>1</v>
      </c>
      <c r="B20" s="9">
        <v>18</v>
      </c>
      <c r="C20" s="23" t="s">
        <v>0</v>
      </c>
      <c r="D20" s="33" t="s">
        <v>445</v>
      </c>
      <c r="E20" s="9" t="s">
        <v>446</v>
      </c>
      <c r="F20" s="33" t="s">
        <v>434</v>
      </c>
      <c r="G20" s="9">
        <v>8</v>
      </c>
      <c r="H20" s="14">
        <f>35*I:I/31</f>
        <v>33.87096774193548</v>
      </c>
      <c r="I20" s="9">
        <v>30</v>
      </c>
      <c r="J20" s="14">
        <f>30*K:K/30</f>
        <v>24</v>
      </c>
      <c r="K20" s="9">
        <v>24</v>
      </c>
      <c r="L20" s="14">
        <f>35*37.8/M:M</f>
        <v>29.703637180062866</v>
      </c>
      <c r="M20" s="9">
        <v>44.54</v>
      </c>
      <c r="N20" s="14">
        <f t="shared" si="0"/>
        <v>87.574604921998343</v>
      </c>
      <c r="O20" s="9"/>
      <c r="P20" s="14">
        <f t="shared" si="1"/>
        <v>87.574604921998343</v>
      </c>
      <c r="Q20" s="9" t="s">
        <v>476</v>
      </c>
      <c r="R20" s="9">
        <v>18</v>
      </c>
      <c r="S20" s="1" t="s">
        <v>436</v>
      </c>
    </row>
    <row r="21" spans="1:19" ht="76.5" hidden="1">
      <c r="A21" s="23" t="s">
        <v>1</v>
      </c>
      <c r="B21" s="9">
        <v>19</v>
      </c>
      <c r="C21" s="23" t="s">
        <v>0</v>
      </c>
      <c r="D21" s="43" t="s">
        <v>424</v>
      </c>
      <c r="E21" s="23" t="s">
        <v>425</v>
      </c>
      <c r="F21" s="23" t="s">
        <v>416</v>
      </c>
      <c r="G21" s="9">
        <v>8</v>
      </c>
      <c r="H21" s="14">
        <f>35*I:I/18.5</f>
        <v>35</v>
      </c>
      <c r="I21" s="9">
        <v>18.5</v>
      </c>
      <c r="J21" s="14">
        <f>30*K:K/20</f>
        <v>24</v>
      </c>
      <c r="K21" s="9">
        <v>16</v>
      </c>
      <c r="L21" s="14">
        <f>35*63.43/M:M</f>
        <v>27.876067302862886</v>
      </c>
      <c r="M21" s="14">
        <v>79.64</v>
      </c>
      <c r="N21" s="14">
        <f t="shared" si="0"/>
        <v>86.876067302862879</v>
      </c>
      <c r="O21" s="9"/>
      <c r="P21" s="46">
        <f t="shared" si="1"/>
        <v>86.876067302862879</v>
      </c>
      <c r="Q21" s="9" t="s">
        <v>476</v>
      </c>
      <c r="R21" s="9">
        <v>19</v>
      </c>
      <c r="S21" s="43" t="s">
        <v>417</v>
      </c>
    </row>
    <row r="22" spans="1:19" ht="76.5" hidden="1">
      <c r="A22" s="23" t="s">
        <v>1</v>
      </c>
      <c r="B22" s="9">
        <v>20</v>
      </c>
      <c r="C22" s="23" t="s">
        <v>0</v>
      </c>
      <c r="D22" s="32" t="s">
        <v>96</v>
      </c>
      <c r="E22" s="1" t="s">
        <v>97</v>
      </c>
      <c r="F22" s="32" t="s">
        <v>84</v>
      </c>
      <c r="G22" s="9" t="s">
        <v>98</v>
      </c>
      <c r="H22" s="14">
        <f>35*I:I/24</f>
        <v>23.625</v>
      </c>
      <c r="I22" s="9">
        <v>16.2</v>
      </c>
      <c r="J22" s="14">
        <f>30*K:K/28</f>
        <v>30</v>
      </c>
      <c r="K22" s="9">
        <v>28</v>
      </c>
      <c r="L22" s="14">
        <f>35*42.82/M:M</f>
        <v>32.216251074806536</v>
      </c>
      <c r="M22" s="14">
        <v>46.52</v>
      </c>
      <c r="N22" s="14">
        <f t="shared" si="0"/>
        <v>85.841251074806536</v>
      </c>
      <c r="O22" s="9"/>
      <c r="P22" s="14">
        <f t="shared" si="1"/>
        <v>85.841251074806536</v>
      </c>
      <c r="Q22" s="9" t="s">
        <v>476</v>
      </c>
      <c r="R22" s="9">
        <v>20</v>
      </c>
      <c r="S22" s="1"/>
    </row>
    <row r="23" spans="1:19" ht="89.25" hidden="1">
      <c r="A23" s="24" t="s">
        <v>1</v>
      </c>
      <c r="B23" s="9">
        <v>21</v>
      </c>
      <c r="C23" s="24" t="s">
        <v>0</v>
      </c>
      <c r="D23" s="26" t="s">
        <v>40</v>
      </c>
      <c r="E23" s="27" t="s">
        <v>41</v>
      </c>
      <c r="F23" s="28" t="s">
        <v>39</v>
      </c>
      <c r="G23" s="25" t="s">
        <v>42</v>
      </c>
      <c r="H23" s="29">
        <f>35*I:I/31</f>
        <v>35</v>
      </c>
      <c r="I23" s="25">
        <v>31</v>
      </c>
      <c r="J23" s="29">
        <f>30*K:K/30</f>
        <v>28</v>
      </c>
      <c r="K23" s="25">
        <v>28</v>
      </c>
      <c r="L23" s="29">
        <f>35*26.6/M:M</f>
        <v>22.06161137440758</v>
      </c>
      <c r="M23" s="25">
        <v>42.2</v>
      </c>
      <c r="N23" s="47">
        <f t="shared" si="0"/>
        <v>85.061611374407576</v>
      </c>
      <c r="O23" s="9"/>
      <c r="P23" s="14">
        <f t="shared" si="1"/>
        <v>85.061611374407576</v>
      </c>
      <c r="Q23" s="9" t="s">
        <v>476</v>
      </c>
      <c r="R23" s="9">
        <v>21</v>
      </c>
      <c r="S23" s="27" t="s">
        <v>43</v>
      </c>
    </row>
    <row r="24" spans="1:19" ht="76.5" hidden="1">
      <c r="A24" s="32" t="s">
        <v>1</v>
      </c>
      <c r="B24" s="9">
        <v>22</v>
      </c>
      <c r="C24" s="32" t="s">
        <v>0</v>
      </c>
      <c r="D24" s="33" t="s">
        <v>365</v>
      </c>
      <c r="E24" s="18" t="s">
        <v>366</v>
      </c>
      <c r="F24" s="24" t="s">
        <v>349</v>
      </c>
      <c r="G24" s="18" t="s">
        <v>55</v>
      </c>
      <c r="H24" s="21">
        <f>35*I:I/20</f>
        <v>29.75</v>
      </c>
      <c r="I24" s="9">
        <v>17</v>
      </c>
      <c r="J24" s="14">
        <f>30*K:K/18</f>
        <v>23.333333333333332</v>
      </c>
      <c r="K24" s="9">
        <v>14</v>
      </c>
      <c r="L24" s="14">
        <f>35*51.3/M:M</f>
        <v>31.778761061946902</v>
      </c>
      <c r="M24" s="14">
        <v>56.5</v>
      </c>
      <c r="N24" s="14">
        <f t="shared" si="0"/>
        <v>84.862094395280224</v>
      </c>
      <c r="O24" s="9"/>
      <c r="P24" s="14">
        <f t="shared" si="1"/>
        <v>84.862094395280224</v>
      </c>
      <c r="Q24" s="9" t="s">
        <v>476</v>
      </c>
      <c r="R24" s="9">
        <v>22</v>
      </c>
      <c r="S24" s="33" t="s">
        <v>352</v>
      </c>
    </row>
    <row r="25" spans="1:19" ht="38.25" hidden="1">
      <c r="A25" s="23" t="s">
        <v>1</v>
      </c>
      <c r="B25" s="9">
        <v>23</v>
      </c>
      <c r="C25" s="23" t="s">
        <v>0</v>
      </c>
      <c r="D25" s="34" t="s">
        <v>111</v>
      </c>
      <c r="E25" s="36" t="s">
        <v>112</v>
      </c>
      <c r="F25" s="36" t="s">
        <v>103</v>
      </c>
      <c r="G25" s="33" t="s">
        <v>98</v>
      </c>
      <c r="H25" s="35">
        <f>35*I:I/20</f>
        <v>26.25</v>
      </c>
      <c r="I25" s="19">
        <v>15</v>
      </c>
      <c r="J25" s="14">
        <f>30*K:K/30</f>
        <v>30</v>
      </c>
      <c r="K25" s="9">
        <v>30</v>
      </c>
      <c r="L25" s="14">
        <f>35*40.78/M:M</f>
        <v>28.426608245369447</v>
      </c>
      <c r="M25" s="9">
        <v>50.21</v>
      </c>
      <c r="N25" s="14">
        <f t="shared" si="0"/>
        <v>84.676608245369451</v>
      </c>
      <c r="O25" s="9"/>
      <c r="P25" s="14">
        <f t="shared" si="1"/>
        <v>84.676608245369451</v>
      </c>
      <c r="Q25" s="9" t="s">
        <v>476</v>
      </c>
      <c r="R25" s="9">
        <v>23</v>
      </c>
      <c r="S25" s="1" t="s">
        <v>106</v>
      </c>
    </row>
    <row r="26" spans="1:19" ht="89.25" hidden="1">
      <c r="A26" s="24" t="s">
        <v>1</v>
      </c>
      <c r="B26" s="9">
        <v>24</v>
      </c>
      <c r="C26" s="24" t="s">
        <v>0</v>
      </c>
      <c r="D26" s="26" t="s">
        <v>59</v>
      </c>
      <c r="E26" s="27" t="s">
        <v>60</v>
      </c>
      <c r="F26" s="28" t="s">
        <v>39</v>
      </c>
      <c r="G26" s="45" t="s">
        <v>55</v>
      </c>
      <c r="H26" s="29">
        <f>35*I:I/31</f>
        <v>21.112903225806452</v>
      </c>
      <c r="I26" s="45">
        <v>18.7</v>
      </c>
      <c r="J26" s="29">
        <f>30*K:K/30</f>
        <v>30</v>
      </c>
      <c r="K26" s="45">
        <v>30</v>
      </c>
      <c r="L26" s="29">
        <f>35*26.6/M:M</f>
        <v>32.897526501766784</v>
      </c>
      <c r="M26" s="45">
        <v>28.3</v>
      </c>
      <c r="N26" s="47">
        <f t="shared" si="0"/>
        <v>84.010429727573239</v>
      </c>
      <c r="O26" s="9"/>
      <c r="P26" s="14">
        <f t="shared" si="1"/>
        <v>84.010429727573239</v>
      </c>
      <c r="Q26" s="9" t="s">
        <v>476</v>
      </c>
      <c r="R26" s="9">
        <v>24</v>
      </c>
      <c r="S26" s="27" t="s">
        <v>56</v>
      </c>
    </row>
    <row r="27" spans="1:19" ht="76.5" hidden="1">
      <c r="A27" s="23" t="s">
        <v>1</v>
      </c>
      <c r="B27" s="9">
        <v>25</v>
      </c>
      <c r="C27" s="23" t="s">
        <v>0</v>
      </c>
      <c r="D27" s="32" t="s">
        <v>101</v>
      </c>
      <c r="E27" s="1" t="s">
        <v>102</v>
      </c>
      <c r="F27" s="32" t="s">
        <v>84</v>
      </c>
      <c r="G27" s="9" t="s">
        <v>98</v>
      </c>
      <c r="H27" s="14">
        <f>35*I:I/24</f>
        <v>35</v>
      </c>
      <c r="I27" s="9">
        <v>24</v>
      </c>
      <c r="J27" s="14">
        <f>30*K:K/28</f>
        <v>19.285714285714285</v>
      </c>
      <c r="K27" s="9">
        <v>18</v>
      </c>
      <c r="L27" s="14">
        <f>35*42.82/M:M</f>
        <v>28.213478915662652</v>
      </c>
      <c r="M27" s="14">
        <v>53.12</v>
      </c>
      <c r="N27" s="14">
        <f t="shared" si="0"/>
        <v>82.49919320137694</v>
      </c>
      <c r="O27" s="9"/>
      <c r="P27" s="14">
        <f t="shared" si="1"/>
        <v>82.49919320137694</v>
      </c>
      <c r="Q27" s="9" t="s">
        <v>476</v>
      </c>
      <c r="R27" s="9">
        <v>25</v>
      </c>
      <c r="S27" s="1"/>
    </row>
    <row r="28" spans="1:19" ht="25.5" hidden="1">
      <c r="A28" s="43" t="s">
        <v>1</v>
      </c>
      <c r="B28" s="9">
        <v>26</v>
      </c>
      <c r="C28" s="43" t="s">
        <v>0</v>
      </c>
      <c r="D28" s="18" t="s">
        <v>299</v>
      </c>
      <c r="E28" s="9" t="s">
        <v>300</v>
      </c>
      <c r="F28" s="13" t="s">
        <v>226</v>
      </c>
      <c r="G28" s="9">
        <v>8</v>
      </c>
      <c r="H28" s="14">
        <f>35*I:I/30</f>
        <v>33.833333333333336</v>
      </c>
      <c r="I28" s="9">
        <v>29</v>
      </c>
      <c r="J28" s="14">
        <f>30*K:K/22</f>
        <v>21.818181818181817</v>
      </c>
      <c r="K28" s="9">
        <v>16</v>
      </c>
      <c r="L28" s="14">
        <f>35*31.3/M:M</f>
        <v>26.589805825242717</v>
      </c>
      <c r="M28" s="9">
        <v>41.2</v>
      </c>
      <c r="N28" s="14">
        <f t="shared" si="0"/>
        <v>82.241320976757876</v>
      </c>
      <c r="O28" s="9"/>
      <c r="P28" s="14">
        <f t="shared" si="1"/>
        <v>82.241320976757876</v>
      </c>
      <c r="Q28" s="9" t="s">
        <v>476</v>
      </c>
      <c r="R28" s="9">
        <v>26</v>
      </c>
      <c r="S28" s="9"/>
    </row>
    <row r="29" spans="1:19" ht="89.25" hidden="1">
      <c r="A29" s="24" t="s">
        <v>1</v>
      </c>
      <c r="B29" s="9">
        <v>27</v>
      </c>
      <c r="C29" s="24" t="s">
        <v>0</v>
      </c>
      <c r="D29" s="26" t="s">
        <v>44</v>
      </c>
      <c r="E29" s="27" t="s">
        <v>45</v>
      </c>
      <c r="F29" s="28" t="s">
        <v>39</v>
      </c>
      <c r="G29" s="25" t="s">
        <v>46</v>
      </c>
      <c r="H29" s="29">
        <f>35*I:I/31</f>
        <v>29.919354838709676</v>
      </c>
      <c r="I29" s="25">
        <v>26.5</v>
      </c>
      <c r="J29" s="29">
        <f>30*K:K/30</f>
        <v>28</v>
      </c>
      <c r="K29" s="25">
        <v>28</v>
      </c>
      <c r="L29" s="29">
        <f>35*26.6/M:M</f>
        <v>22.762836185819072</v>
      </c>
      <c r="M29" s="25">
        <v>40.9</v>
      </c>
      <c r="N29" s="47">
        <f t="shared" si="0"/>
        <v>80.682191024528748</v>
      </c>
      <c r="O29" s="9"/>
      <c r="P29" s="14">
        <f t="shared" si="1"/>
        <v>80.682191024528748</v>
      </c>
      <c r="Q29" s="9" t="s">
        <v>476</v>
      </c>
      <c r="R29" s="9">
        <v>27</v>
      </c>
      <c r="S29" s="27" t="s">
        <v>43</v>
      </c>
    </row>
    <row r="30" spans="1:19" ht="102" hidden="1">
      <c r="A30" s="23" t="s">
        <v>1</v>
      </c>
      <c r="B30" s="9">
        <v>28</v>
      </c>
      <c r="C30" s="23" t="s">
        <v>0</v>
      </c>
      <c r="D30" s="37" t="s">
        <v>184</v>
      </c>
      <c r="E30" s="1" t="s">
        <v>185</v>
      </c>
      <c r="F30" s="23" t="s">
        <v>179</v>
      </c>
      <c r="G30" s="1" t="s">
        <v>180</v>
      </c>
      <c r="H30" s="38">
        <f>35*I:I/26</f>
        <v>35</v>
      </c>
      <c r="I30" s="1">
        <v>26</v>
      </c>
      <c r="J30" s="14">
        <f>30*K:K/26</f>
        <v>25.384615384615383</v>
      </c>
      <c r="K30" s="1">
        <v>22</v>
      </c>
      <c r="L30" s="38">
        <f>35*44/M:M</f>
        <v>20</v>
      </c>
      <c r="M30" s="38">
        <v>77</v>
      </c>
      <c r="N30" s="38">
        <f t="shared" si="0"/>
        <v>80.384615384615387</v>
      </c>
      <c r="O30" s="1"/>
      <c r="P30" s="38">
        <f t="shared" si="1"/>
        <v>80.384615384615387</v>
      </c>
      <c r="Q30" s="9" t="s">
        <v>476</v>
      </c>
      <c r="R30" s="9">
        <v>28</v>
      </c>
      <c r="S30" s="1" t="s">
        <v>181</v>
      </c>
    </row>
    <row r="31" spans="1:19" ht="76.5" hidden="1">
      <c r="A31" s="23" t="s">
        <v>1</v>
      </c>
      <c r="B31" s="9">
        <v>29</v>
      </c>
      <c r="C31" s="23" t="s">
        <v>0</v>
      </c>
      <c r="D31" s="43" t="s">
        <v>420</v>
      </c>
      <c r="E31" s="43" t="s">
        <v>421</v>
      </c>
      <c r="F31" s="23" t="s">
        <v>416</v>
      </c>
      <c r="G31" s="9">
        <v>8</v>
      </c>
      <c r="H31" s="14">
        <f>35*I:I/18.5</f>
        <v>24.594594594594593</v>
      </c>
      <c r="I31" s="9">
        <v>13</v>
      </c>
      <c r="J31" s="14">
        <f>30*K:K/20</f>
        <v>21</v>
      </c>
      <c r="K31" s="9">
        <v>14</v>
      </c>
      <c r="L31" s="14">
        <f>35*63.43/M:M</f>
        <v>34.133610086100859</v>
      </c>
      <c r="M31" s="14">
        <v>65.040000000000006</v>
      </c>
      <c r="N31" s="14">
        <f t="shared" si="0"/>
        <v>79.728204680695455</v>
      </c>
      <c r="O31" s="9"/>
      <c r="P31" s="46">
        <f t="shared" si="1"/>
        <v>79.728204680695455</v>
      </c>
      <c r="Q31" s="9" t="s">
        <v>476</v>
      </c>
      <c r="R31" s="9">
        <v>29</v>
      </c>
      <c r="S31" s="43" t="s">
        <v>417</v>
      </c>
    </row>
    <row r="32" spans="1:19" ht="89.25" hidden="1">
      <c r="A32" s="24" t="s">
        <v>1</v>
      </c>
      <c r="B32" s="9">
        <v>30</v>
      </c>
      <c r="C32" s="24" t="s">
        <v>0</v>
      </c>
      <c r="D32" s="26" t="s">
        <v>57</v>
      </c>
      <c r="E32" s="27" t="s">
        <v>58</v>
      </c>
      <c r="F32" s="28" t="s">
        <v>39</v>
      </c>
      <c r="G32" s="45" t="s">
        <v>55</v>
      </c>
      <c r="H32" s="29">
        <f>35*I:I/31</f>
        <v>26.532258064516128</v>
      </c>
      <c r="I32" s="45">
        <v>23.5</v>
      </c>
      <c r="J32" s="29">
        <f>30*K:K/30</f>
        <v>28</v>
      </c>
      <c r="K32" s="45">
        <v>28</v>
      </c>
      <c r="L32" s="29">
        <f>35*26.6/M:M</f>
        <v>24.893048128342247</v>
      </c>
      <c r="M32" s="45">
        <v>37.4</v>
      </c>
      <c r="N32" s="47">
        <f t="shared" si="0"/>
        <v>79.425306192858372</v>
      </c>
      <c r="O32" s="9"/>
      <c r="P32" s="14">
        <f t="shared" si="1"/>
        <v>79.425306192858372</v>
      </c>
      <c r="Q32" s="9" t="s">
        <v>476</v>
      </c>
      <c r="R32" s="9">
        <v>30</v>
      </c>
      <c r="S32" s="27" t="s">
        <v>56</v>
      </c>
    </row>
    <row r="33" spans="1:19" ht="89.25" hidden="1">
      <c r="A33" s="23" t="s">
        <v>1</v>
      </c>
      <c r="B33" s="9">
        <v>31</v>
      </c>
      <c r="C33" s="23" t="s">
        <v>0</v>
      </c>
      <c r="D33" s="37" t="s">
        <v>172</v>
      </c>
      <c r="E33" s="1" t="s">
        <v>173</v>
      </c>
      <c r="F33" s="23" t="s">
        <v>158</v>
      </c>
      <c r="G33" s="1" t="s">
        <v>95</v>
      </c>
      <c r="H33" s="38">
        <f>35*I:I/26</f>
        <v>22.884615384615383</v>
      </c>
      <c r="I33" s="52" t="s">
        <v>174</v>
      </c>
      <c r="J33" s="14">
        <f>30*K:K/26</f>
        <v>30</v>
      </c>
      <c r="K33" s="1">
        <v>26</v>
      </c>
      <c r="L33" s="38">
        <f>35*44/M:M</f>
        <v>26.415094339622645</v>
      </c>
      <c r="M33" s="38">
        <v>58.3</v>
      </c>
      <c r="N33" s="38">
        <f t="shared" si="0"/>
        <v>79.299709724238028</v>
      </c>
      <c r="O33" s="1"/>
      <c r="P33" s="38">
        <f t="shared" si="1"/>
        <v>79.299709724238028</v>
      </c>
      <c r="Q33" s="9" t="s">
        <v>476</v>
      </c>
      <c r="R33" s="9">
        <v>31</v>
      </c>
      <c r="S33" s="1" t="s">
        <v>159</v>
      </c>
    </row>
    <row r="34" spans="1:19" ht="76.5" hidden="1">
      <c r="A34" s="23" t="s">
        <v>1</v>
      </c>
      <c r="B34" s="9">
        <v>32</v>
      </c>
      <c r="C34" s="23" t="s">
        <v>0</v>
      </c>
      <c r="D34" s="32" t="s">
        <v>99</v>
      </c>
      <c r="E34" s="1" t="s">
        <v>100</v>
      </c>
      <c r="F34" s="32" t="s">
        <v>84</v>
      </c>
      <c r="G34" s="9" t="s">
        <v>98</v>
      </c>
      <c r="H34" s="14">
        <f>35*I:I/24</f>
        <v>18.666666666666668</v>
      </c>
      <c r="I34" s="9">
        <v>12.8</v>
      </c>
      <c r="J34" s="14">
        <f>30*K:K/28</f>
        <v>27.857142857142858</v>
      </c>
      <c r="K34" s="9">
        <v>26</v>
      </c>
      <c r="L34" s="14">
        <f>35*42.82/M:M</f>
        <v>31.873670778392171</v>
      </c>
      <c r="M34" s="14">
        <v>47.02</v>
      </c>
      <c r="N34" s="14">
        <f t="shared" si="0"/>
        <v>78.3974803022017</v>
      </c>
      <c r="O34" s="9"/>
      <c r="P34" s="14">
        <f t="shared" si="1"/>
        <v>78.3974803022017</v>
      </c>
      <c r="Q34" s="9" t="s">
        <v>476</v>
      </c>
      <c r="R34" s="9">
        <v>32</v>
      </c>
      <c r="S34" s="1"/>
    </row>
    <row r="35" spans="1:19" ht="89.25" hidden="1">
      <c r="A35" s="24" t="s">
        <v>1</v>
      </c>
      <c r="B35" s="9">
        <v>33</v>
      </c>
      <c r="C35" s="24" t="s">
        <v>0</v>
      </c>
      <c r="D35" s="26" t="s">
        <v>47</v>
      </c>
      <c r="E35" s="27" t="s">
        <v>48</v>
      </c>
      <c r="F35" s="28" t="s">
        <v>39</v>
      </c>
      <c r="G35" s="25" t="s">
        <v>42</v>
      </c>
      <c r="H35" s="29">
        <f>35*I:I/31</f>
        <v>33.87096774193548</v>
      </c>
      <c r="I35" s="25">
        <v>30</v>
      </c>
      <c r="J35" s="29">
        <f>30*K:K/30</f>
        <v>20</v>
      </c>
      <c r="K35" s="25">
        <v>20</v>
      </c>
      <c r="L35" s="29">
        <f>35*26.6/M:M</f>
        <v>22.762836185819072</v>
      </c>
      <c r="M35" s="25">
        <v>40.9</v>
      </c>
      <c r="N35" s="47">
        <f t="shared" si="0"/>
        <v>76.633803927754556</v>
      </c>
      <c r="O35" s="25"/>
      <c r="P35" s="14">
        <f t="shared" si="1"/>
        <v>76.633803927754556</v>
      </c>
      <c r="Q35" s="9" t="s">
        <v>476</v>
      </c>
      <c r="R35" s="9">
        <v>33</v>
      </c>
      <c r="S35" s="27" t="s">
        <v>43</v>
      </c>
    </row>
    <row r="36" spans="1:19" ht="102" hidden="1">
      <c r="A36" s="23" t="s">
        <v>1</v>
      </c>
      <c r="B36" s="9">
        <v>34</v>
      </c>
      <c r="C36" s="23" t="s">
        <v>0</v>
      </c>
      <c r="D36" s="37" t="s">
        <v>182</v>
      </c>
      <c r="E36" s="1" t="s">
        <v>183</v>
      </c>
      <c r="F36" s="23" t="s">
        <v>179</v>
      </c>
      <c r="G36" s="1" t="s">
        <v>180</v>
      </c>
      <c r="H36" s="38">
        <f>35*I:I/26</f>
        <v>24.5</v>
      </c>
      <c r="I36" s="1">
        <v>18.2</v>
      </c>
      <c r="J36" s="14">
        <f>30*K:K/26</f>
        <v>23.076923076923077</v>
      </c>
      <c r="K36" s="1">
        <v>20</v>
      </c>
      <c r="L36" s="38">
        <f>35*44/M:M</f>
        <v>29.056603773584907</v>
      </c>
      <c r="M36" s="38">
        <v>53</v>
      </c>
      <c r="N36" s="38">
        <f t="shared" si="0"/>
        <v>76.633526850507991</v>
      </c>
      <c r="O36" s="1"/>
      <c r="P36" s="38">
        <f t="shared" si="1"/>
        <v>76.633526850507991</v>
      </c>
      <c r="Q36" s="9" t="s">
        <v>476</v>
      </c>
      <c r="R36" s="9">
        <v>34</v>
      </c>
      <c r="S36" s="1" t="s">
        <v>181</v>
      </c>
    </row>
    <row r="37" spans="1:19" ht="89.25" hidden="1">
      <c r="A37" s="24" t="s">
        <v>1</v>
      </c>
      <c r="B37" s="9">
        <v>35</v>
      </c>
      <c r="C37" s="24" t="s">
        <v>0</v>
      </c>
      <c r="D37" s="26" t="s">
        <v>51</v>
      </c>
      <c r="E37" s="27" t="s">
        <v>52</v>
      </c>
      <c r="F37" s="28" t="s">
        <v>39</v>
      </c>
      <c r="G37" s="25" t="s">
        <v>42</v>
      </c>
      <c r="H37" s="29">
        <f>35*I:I/31</f>
        <v>28.451612903225808</v>
      </c>
      <c r="I37" s="25">
        <v>25.2</v>
      </c>
      <c r="J37" s="29">
        <f>30*K:K/30</f>
        <v>22</v>
      </c>
      <c r="K37" s="25">
        <v>22</v>
      </c>
      <c r="L37" s="29">
        <f>35*26.6/M:M</f>
        <v>24.564643799472297</v>
      </c>
      <c r="M37" s="25">
        <v>37.9</v>
      </c>
      <c r="N37" s="47">
        <f t="shared" si="0"/>
        <v>75.016256702698101</v>
      </c>
      <c r="O37" s="9"/>
      <c r="P37" s="14">
        <f t="shared" si="1"/>
        <v>75.016256702698101</v>
      </c>
      <c r="Q37" s="9" t="s">
        <v>476</v>
      </c>
      <c r="R37" s="9">
        <v>35</v>
      </c>
      <c r="S37" s="27" t="s">
        <v>43</v>
      </c>
    </row>
    <row r="38" spans="1:19" ht="76.5" hidden="1">
      <c r="A38" s="32" t="s">
        <v>1</v>
      </c>
      <c r="B38" s="9">
        <v>36</v>
      </c>
      <c r="C38" s="32" t="s">
        <v>0</v>
      </c>
      <c r="D38" s="33" t="s">
        <v>361</v>
      </c>
      <c r="E38" s="18" t="s">
        <v>362</v>
      </c>
      <c r="F38" s="24" t="s">
        <v>349</v>
      </c>
      <c r="G38" s="18" t="s">
        <v>55</v>
      </c>
      <c r="H38" s="21">
        <f>35*I:I/20</f>
        <v>22.75</v>
      </c>
      <c r="I38" s="9">
        <v>13</v>
      </c>
      <c r="J38" s="14">
        <f>30*K:K/18</f>
        <v>20</v>
      </c>
      <c r="K38" s="9">
        <v>12</v>
      </c>
      <c r="L38" s="14">
        <f>35*51.3/M:M</f>
        <v>30.075376884422109</v>
      </c>
      <c r="M38" s="14">
        <v>59.7</v>
      </c>
      <c r="N38" s="14">
        <f t="shared" si="0"/>
        <v>72.825376884422113</v>
      </c>
      <c r="O38" s="9"/>
      <c r="P38" s="14">
        <f t="shared" si="1"/>
        <v>72.825376884422113</v>
      </c>
      <c r="Q38" s="9" t="s">
        <v>476</v>
      </c>
      <c r="R38" s="9">
        <v>36</v>
      </c>
      <c r="S38" s="33" t="s">
        <v>352</v>
      </c>
    </row>
    <row r="39" spans="1:19" ht="114.75" hidden="1">
      <c r="A39" s="23" t="s">
        <v>1</v>
      </c>
      <c r="B39" s="9">
        <v>37</v>
      </c>
      <c r="C39" s="23" t="s">
        <v>0</v>
      </c>
      <c r="D39" s="33" t="s">
        <v>437</v>
      </c>
      <c r="E39" s="1" t="s">
        <v>438</v>
      </c>
      <c r="F39" s="33" t="s">
        <v>434</v>
      </c>
      <c r="G39" s="9">
        <v>8</v>
      </c>
      <c r="H39" s="14">
        <f>35*I:I/31</f>
        <v>20.887096774193548</v>
      </c>
      <c r="I39" s="9">
        <v>18.5</v>
      </c>
      <c r="J39" s="14">
        <f>30*K:K/30</f>
        <v>20</v>
      </c>
      <c r="K39" s="9">
        <v>20</v>
      </c>
      <c r="L39" s="14">
        <f>35*37.8/M:M</f>
        <v>31.703810208483109</v>
      </c>
      <c r="M39" s="14">
        <v>41.73</v>
      </c>
      <c r="N39" s="14">
        <f t="shared" si="0"/>
        <v>72.590906982676657</v>
      </c>
      <c r="O39" s="9"/>
      <c r="P39" s="14">
        <f t="shared" si="1"/>
        <v>72.590906982676657</v>
      </c>
      <c r="Q39" s="9" t="s">
        <v>476</v>
      </c>
      <c r="R39" s="9">
        <v>37</v>
      </c>
      <c r="S39" s="33" t="s">
        <v>435</v>
      </c>
    </row>
    <row r="40" spans="1:19" ht="76.5" hidden="1">
      <c r="A40" s="23" t="s">
        <v>1</v>
      </c>
      <c r="B40" s="9">
        <v>38</v>
      </c>
      <c r="C40" s="23" t="s">
        <v>0</v>
      </c>
      <c r="D40" s="32" t="s">
        <v>93</v>
      </c>
      <c r="E40" s="1" t="s">
        <v>94</v>
      </c>
      <c r="F40" s="32" t="s">
        <v>84</v>
      </c>
      <c r="G40" s="9" t="s">
        <v>95</v>
      </c>
      <c r="H40" s="14">
        <f>35*I:I/24</f>
        <v>11.666666666666666</v>
      </c>
      <c r="I40" s="9">
        <v>8</v>
      </c>
      <c r="J40" s="14">
        <f>30*K:K/28</f>
        <v>25.714285714285715</v>
      </c>
      <c r="K40" s="9">
        <v>24</v>
      </c>
      <c r="L40" s="14">
        <f>35*42.82/M:M</f>
        <v>35</v>
      </c>
      <c r="M40" s="14">
        <v>42.82</v>
      </c>
      <c r="N40" s="14">
        <f t="shared" si="0"/>
        <v>72.38095238095238</v>
      </c>
      <c r="O40" s="9"/>
      <c r="P40" s="14">
        <f t="shared" si="1"/>
        <v>72.38095238095238</v>
      </c>
      <c r="Q40" s="9" t="s">
        <v>476</v>
      </c>
      <c r="R40" s="9">
        <v>38</v>
      </c>
      <c r="S40" s="1"/>
    </row>
    <row r="41" spans="1:19" ht="89.25" hidden="1">
      <c r="A41" s="24" t="s">
        <v>1</v>
      </c>
      <c r="B41" s="9">
        <v>39</v>
      </c>
      <c r="C41" s="24" t="s">
        <v>0</v>
      </c>
      <c r="D41" s="26" t="s">
        <v>49</v>
      </c>
      <c r="E41" s="27" t="s">
        <v>50</v>
      </c>
      <c r="F41" s="28" t="s">
        <v>39</v>
      </c>
      <c r="G41" s="25" t="s">
        <v>42</v>
      </c>
      <c r="H41" s="29">
        <f>35*I:I/31</f>
        <v>29.919354838709676</v>
      </c>
      <c r="I41" s="25">
        <v>26.5</v>
      </c>
      <c r="J41" s="29">
        <f>30*K:K/30</f>
        <v>20</v>
      </c>
      <c r="K41" s="25">
        <v>20</v>
      </c>
      <c r="L41" s="29">
        <f>35*26.6/M:M</f>
        <v>21.752336448598133</v>
      </c>
      <c r="M41" s="29">
        <v>42.8</v>
      </c>
      <c r="N41" s="47">
        <f t="shared" si="0"/>
        <v>71.671691287307809</v>
      </c>
      <c r="O41" s="25"/>
      <c r="P41" s="14">
        <f t="shared" si="1"/>
        <v>71.671691287307809</v>
      </c>
      <c r="Q41" s="9" t="s">
        <v>476</v>
      </c>
      <c r="R41" s="9">
        <v>39</v>
      </c>
      <c r="S41" s="27" t="s">
        <v>43</v>
      </c>
    </row>
    <row r="42" spans="1:19" ht="76.5" hidden="1">
      <c r="A42" s="32" t="s">
        <v>1</v>
      </c>
      <c r="B42" s="9">
        <v>40</v>
      </c>
      <c r="C42" s="32" t="s">
        <v>0</v>
      </c>
      <c r="D42" s="33" t="s">
        <v>369</v>
      </c>
      <c r="E42" s="18" t="s">
        <v>370</v>
      </c>
      <c r="F42" s="24" t="s">
        <v>349</v>
      </c>
      <c r="G42" s="18" t="s">
        <v>55</v>
      </c>
      <c r="H42" s="21">
        <f>35*I:I/20</f>
        <v>19.25</v>
      </c>
      <c r="I42" s="9">
        <v>11</v>
      </c>
      <c r="J42" s="14">
        <f>30*K:K/18</f>
        <v>23.333333333333332</v>
      </c>
      <c r="K42" s="9">
        <v>14</v>
      </c>
      <c r="L42" s="14">
        <f>35*51.3/M:M</f>
        <v>27.496171516079635</v>
      </c>
      <c r="M42" s="14">
        <v>65.3</v>
      </c>
      <c r="N42" s="14">
        <f t="shared" si="0"/>
        <v>70.079504849412956</v>
      </c>
      <c r="O42" s="9"/>
      <c r="P42" s="14">
        <f t="shared" si="1"/>
        <v>70.079504849412956</v>
      </c>
      <c r="Q42" s="9" t="s">
        <v>476</v>
      </c>
      <c r="R42" s="9">
        <v>40</v>
      </c>
      <c r="S42" s="33" t="s">
        <v>352</v>
      </c>
    </row>
    <row r="43" spans="1:19" ht="102" hidden="1">
      <c r="A43" s="23" t="s">
        <v>1</v>
      </c>
      <c r="B43" s="9">
        <v>41</v>
      </c>
      <c r="C43" s="23" t="s">
        <v>0</v>
      </c>
      <c r="D43" s="37" t="s">
        <v>177</v>
      </c>
      <c r="E43" s="1" t="s">
        <v>178</v>
      </c>
      <c r="F43" s="23" t="s">
        <v>179</v>
      </c>
      <c r="G43" s="1" t="s">
        <v>180</v>
      </c>
      <c r="H43" s="38">
        <f>35*I:I/26</f>
        <v>24.903846153846153</v>
      </c>
      <c r="I43" s="1">
        <v>18.5</v>
      </c>
      <c r="J43" s="14">
        <f>30*K:K/26</f>
        <v>23.076923076923077</v>
      </c>
      <c r="K43" s="1">
        <v>20</v>
      </c>
      <c r="L43" s="38">
        <f>35*44/M:M</f>
        <v>21.690140845070424</v>
      </c>
      <c r="M43" s="38">
        <v>71</v>
      </c>
      <c r="N43" s="38">
        <f t="shared" si="0"/>
        <v>69.670910075839657</v>
      </c>
      <c r="O43" s="1"/>
      <c r="P43" s="38">
        <f t="shared" si="1"/>
        <v>69.670910075839657</v>
      </c>
      <c r="Q43" s="1" t="s">
        <v>477</v>
      </c>
      <c r="R43" s="9">
        <v>41</v>
      </c>
      <c r="S43" s="1" t="s">
        <v>181</v>
      </c>
    </row>
    <row r="44" spans="1:19" ht="89.25" hidden="1">
      <c r="A44" s="24" t="s">
        <v>1</v>
      </c>
      <c r="B44" s="9">
        <v>42</v>
      </c>
      <c r="C44" s="24" t="s">
        <v>0</v>
      </c>
      <c r="D44" s="26" t="s">
        <v>61</v>
      </c>
      <c r="E44" s="27" t="s">
        <v>62</v>
      </c>
      <c r="F44" s="28" t="s">
        <v>39</v>
      </c>
      <c r="G44" s="45" t="s">
        <v>63</v>
      </c>
      <c r="H44" s="29">
        <f>35*I:I/31</f>
        <v>31.048387096774192</v>
      </c>
      <c r="I44" s="45">
        <v>27.5</v>
      </c>
      <c r="J44" s="29">
        <f>30*K:K/30</f>
        <v>20</v>
      </c>
      <c r="K44" s="45">
        <v>20</v>
      </c>
      <c r="L44" s="29">
        <f>35*26.6/M:M</f>
        <v>18.084693084693086</v>
      </c>
      <c r="M44" s="45">
        <v>51.48</v>
      </c>
      <c r="N44" s="47">
        <f t="shared" si="0"/>
        <v>69.133080181467278</v>
      </c>
      <c r="O44" s="9"/>
      <c r="P44" s="14">
        <f t="shared" si="1"/>
        <v>69.133080181467278</v>
      </c>
      <c r="Q44" s="1" t="s">
        <v>477</v>
      </c>
      <c r="R44" s="9">
        <v>42</v>
      </c>
      <c r="S44" s="27" t="s">
        <v>56</v>
      </c>
    </row>
    <row r="45" spans="1:19" ht="89.25" hidden="1">
      <c r="A45" s="24" t="s">
        <v>1</v>
      </c>
      <c r="B45" s="9">
        <v>43</v>
      </c>
      <c r="C45" s="24" t="s">
        <v>0</v>
      </c>
      <c r="D45" s="26" t="s">
        <v>64</v>
      </c>
      <c r="E45" s="27" t="s">
        <v>65</v>
      </c>
      <c r="F45" s="28" t="s">
        <v>39</v>
      </c>
      <c r="G45" s="45" t="s">
        <v>63</v>
      </c>
      <c r="H45" s="29">
        <f>35*I:I/31</f>
        <v>25.967741935483872</v>
      </c>
      <c r="I45" s="45">
        <v>23</v>
      </c>
      <c r="J45" s="29">
        <f>30*K:K/30</f>
        <v>20</v>
      </c>
      <c r="K45" s="45">
        <v>20</v>
      </c>
      <c r="L45" s="29">
        <f>35*26.6/M:M</f>
        <v>22.931034482758619</v>
      </c>
      <c r="M45" s="45">
        <v>40.6</v>
      </c>
      <c r="N45" s="47">
        <f t="shared" si="0"/>
        <v>68.898776418242491</v>
      </c>
      <c r="O45" s="9"/>
      <c r="P45" s="14">
        <f t="shared" si="1"/>
        <v>68.898776418242491</v>
      </c>
      <c r="Q45" s="1" t="s">
        <v>477</v>
      </c>
      <c r="R45" s="9">
        <v>43</v>
      </c>
      <c r="S45" s="27" t="s">
        <v>56</v>
      </c>
    </row>
    <row r="46" spans="1:19" ht="25.5" hidden="1">
      <c r="A46" s="43" t="s">
        <v>1</v>
      </c>
      <c r="B46" s="9">
        <v>44</v>
      </c>
      <c r="C46" s="43" t="s">
        <v>0</v>
      </c>
      <c r="D46" s="18" t="s">
        <v>309</v>
      </c>
      <c r="E46" s="9" t="s">
        <v>310</v>
      </c>
      <c r="F46" s="13" t="s">
        <v>226</v>
      </c>
      <c r="G46" s="9">
        <v>8</v>
      </c>
      <c r="H46" s="14">
        <f>35*I:I/30</f>
        <v>25.666666666666668</v>
      </c>
      <c r="I46" s="9">
        <v>22</v>
      </c>
      <c r="J46" s="14">
        <f>30*K:K/22</f>
        <v>16.363636363636363</v>
      </c>
      <c r="K46" s="9">
        <v>12</v>
      </c>
      <c r="L46" s="14">
        <f>35*31.3/M:M</f>
        <v>26.589805825242717</v>
      </c>
      <c r="M46" s="9">
        <v>41.2</v>
      </c>
      <c r="N46" s="14">
        <f t="shared" si="0"/>
        <v>68.620108855545752</v>
      </c>
      <c r="O46" s="9"/>
      <c r="P46" s="14">
        <f t="shared" si="1"/>
        <v>68.620108855545752</v>
      </c>
      <c r="Q46" s="1" t="s">
        <v>477</v>
      </c>
      <c r="R46" s="9">
        <v>44</v>
      </c>
      <c r="S46" s="9"/>
    </row>
    <row r="47" spans="1:19" ht="25.5" hidden="1">
      <c r="A47" s="43" t="s">
        <v>1</v>
      </c>
      <c r="B47" s="9">
        <v>45</v>
      </c>
      <c r="C47" s="43" t="s">
        <v>0</v>
      </c>
      <c r="D47" s="18" t="s">
        <v>285</v>
      </c>
      <c r="E47" s="9" t="s">
        <v>286</v>
      </c>
      <c r="F47" s="13" t="s">
        <v>226</v>
      </c>
      <c r="G47" s="9">
        <v>8</v>
      </c>
      <c r="H47" s="14">
        <f>35*I:I/30</f>
        <v>25.666666666666668</v>
      </c>
      <c r="I47" s="9">
        <v>22</v>
      </c>
      <c r="J47" s="14">
        <f>30*K:K/22</f>
        <v>19.09090909090909</v>
      </c>
      <c r="K47" s="9">
        <v>14</v>
      </c>
      <c r="L47" s="14">
        <f>35*31.3/M:M</f>
        <v>23.458244111349035</v>
      </c>
      <c r="M47" s="14">
        <v>46.7</v>
      </c>
      <c r="N47" s="14">
        <f t="shared" si="0"/>
        <v>68.215819868924797</v>
      </c>
      <c r="O47" s="9"/>
      <c r="P47" s="14">
        <f t="shared" si="1"/>
        <v>68.215819868924797</v>
      </c>
      <c r="Q47" s="1" t="s">
        <v>477</v>
      </c>
      <c r="R47" s="9">
        <v>45</v>
      </c>
      <c r="S47" s="1"/>
    </row>
    <row r="48" spans="1:19" ht="76.5" hidden="1">
      <c r="A48" s="32" t="s">
        <v>1</v>
      </c>
      <c r="B48" s="9">
        <v>46</v>
      </c>
      <c r="C48" s="32" t="s">
        <v>0</v>
      </c>
      <c r="D48" s="33" t="s">
        <v>367</v>
      </c>
      <c r="E48" s="18" t="s">
        <v>368</v>
      </c>
      <c r="F48" s="24" t="s">
        <v>349</v>
      </c>
      <c r="G48" s="18" t="s">
        <v>55</v>
      </c>
      <c r="H48" s="21">
        <f>35*I:I/20</f>
        <v>21</v>
      </c>
      <c r="I48" s="9">
        <v>12</v>
      </c>
      <c r="J48" s="14">
        <f>30*K:K/18</f>
        <v>16.666666666666668</v>
      </c>
      <c r="K48" s="9">
        <v>10</v>
      </c>
      <c r="L48" s="14">
        <f>35*51.3/M:M</f>
        <v>29.825581395348834</v>
      </c>
      <c r="M48" s="14">
        <v>60.2</v>
      </c>
      <c r="N48" s="14">
        <f t="shared" si="0"/>
        <v>67.492248062015506</v>
      </c>
      <c r="O48" s="9"/>
      <c r="P48" s="14">
        <f t="shared" si="1"/>
        <v>67.492248062015506</v>
      </c>
      <c r="Q48" s="1" t="s">
        <v>477</v>
      </c>
      <c r="R48" s="9">
        <v>46</v>
      </c>
      <c r="S48" s="33" t="s">
        <v>352</v>
      </c>
    </row>
    <row r="49" spans="1:19" ht="89.25" hidden="1">
      <c r="A49" s="23" t="s">
        <v>1</v>
      </c>
      <c r="B49" s="9">
        <v>47</v>
      </c>
      <c r="C49" s="23" t="s">
        <v>0</v>
      </c>
      <c r="D49" s="37" t="s">
        <v>163</v>
      </c>
      <c r="E49" s="1" t="s">
        <v>164</v>
      </c>
      <c r="F49" s="23" t="s">
        <v>158</v>
      </c>
      <c r="G49" s="1" t="s">
        <v>95</v>
      </c>
      <c r="H49" s="38">
        <f>35*I:I/26</f>
        <v>20.192307692307693</v>
      </c>
      <c r="I49" s="52" t="s">
        <v>165</v>
      </c>
      <c r="J49" s="14">
        <f>30*K:K/26</f>
        <v>20.76923076923077</v>
      </c>
      <c r="K49" s="1">
        <v>18</v>
      </c>
      <c r="L49" s="38">
        <f>35*44/M:M</f>
        <v>24.367088607594937</v>
      </c>
      <c r="M49" s="38">
        <v>63.2</v>
      </c>
      <c r="N49" s="38">
        <f t="shared" si="0"/>
        <v>65.328627069133404</v>
      </c>
      <c r="O49" s="1"/>
      <c r="P49" s="38">
        <f t="shared" si="1"/>
        <v>65.328627069133404</v>
      </c>
      <c r="Q49" s="1" t="s">
        <v>477</v>
      </c>
      <c r="R49" s="9">
        <v>47</v>
      </c>
      <c r="S49" s="1" t="s">
        <v>159</v>
      </c>
    </row>
    <row r="50" spans="1:19" ht="89.25" hidden="1">
      <c r="A50" s="23" t="s">
        <v>1</v>
      </c>
      <c r="B50" s="9">
        <v>48</v>
      </c>
      <c r="C50" s="23" t="s">
        <v>0</v>
      </c>
      <c r="D50" s="11" t="s">
        <v>219</v>
      </c>
      <c r="E50" s="1" t="s">
        <v>220</v>
      </c>
      <c r="F50" s="13" t="s">
        <v>221</v>
      </c>
      <c r="G50" s="9">
        <v>8</v>
      </c>
      <c r="H50" s="14">
        <v>35</v>
      </c>
      <c r="I50" s="50" t="s">
        <v>222</v>
      </c>
      <c r="J50" s="14">
        <v>30</v>
      </c>
      <c r="K50" s="9">
        <v>10</v>
      </c>
      <c r="L50" s="14">
        <v>0</v>
      </c>
      <c r="M50" s="14">
        <v>0</v>
      </c>
      <c r="N50" s="14">
        <v>65</v>
      </c>
      <c r="O50" s="9"/>
      <c r="P50" s="14">
        <v>65</v>
      </c>
      <c r="Q50" s="1" t="s">
        <v>477</v>
      </c>
      <c r="R50" s="9">
        <v>48</v>
      </c>
      <c r="S50" s="1" t="s">
        <v>223</v>
      </c>
    </row>
    <row r="51" spans="1:19" ht="76.5" hidden="1">
      <c r="A51" s="32" t="s">
        <v>1</v>
      </c>
      <c r="B51" s="9">
        <v>49</v>
      </c>
      <c r="C51" s="32" t="s">
        <v>0</v>
      </c>
      <c r="D51" s="33" t="s">
        <v>371</v>
      </c>
      <c r="E51" s="18" t="s">
        <v>372</v>
      </c>
      <c r="F51" s="24" t="s">
        <v>349</v>
      </c>
      <c r="G51" s="18" t="s">
        <v>55</v>
      </c>
      <c r="H51" s="21">
        <f>35*I:I/20</f>
        <v>15.75</v>
      </c>
      <c r="I51" s="9">
        <v>9</v>
      </c>
      <c r="J51" s="14">
        <f>30*K:K/18</f>
        <v>20</v>
      </c>
      <c r="K51" s="9">
        <v>12</v>
      </c>
      <c r="L51" s="14">
        <f>35*51.3/M:M</f>
        <v>28.820224719101123</v>
      </c>
      <c r="M51" s="14">
        <v>62.3</v>
      </c>
      <c r="N51" s="14">
        <f t="shared" ref="N51:N93" si="2">SUM(H:H+J:J+L:L)</f>
        <v>64.57022471910112</v>
      </c>
      <c r="O51" s="9"/>
      <c r="P51" s="14">
        <f t="shared" ref="P51:P93" si="3">N:N</f>
        <v>64.57022471910112</v>
      </c>
      <c r="Q51" s="1" t="s">
        <v>477</v>
      </c>
      <c r="R51" s="9">
        <v>49</v>
      </c>
      <c r="S51" s="33" t="s">
        <v>352</v>
      </c>
    </row>
    <row r="52" spans="1:19" ht="89.25" hidden="1">
      <c r="A52" s="23" t="s">
        <v>1</v>
      </c>
      <c r="B52" s="9">
        <v>50</v>
      </c>
      <c r="C52" s="23" t="s">
        <v>0</v>
      </c>
      <c r="D52" s="37" t="s">
        <v>166</v>
      </c>
      <c r="E52" s="1" t="s">
        <v>167</v>
      </c>
      <c r="F52" s="23" t="s">
        <v>158</v>
      </c>
      <c r="G52" s="1" t="s">
        <v>95</v>
      </c>
      <c r="H52" s="38">
        <f>35*I:I/26</f>
        <v>21.807692307692307</v>
      </c>
      <c r="I52" s="52" t="s">
        <v>168</v>
      </c>
      <c r="J52" s="14">
        <f>30*K:K/26</f>
        <v>18.46153846153846</v>
      </c>
      <c r="K52" s="1">
        <v>16</v>
      </c>
      <c r="L52" s="38">
        <f>35*44/M:M</f>
        <v>23.692307692307693</v>
      </c>
      <c r="M52" s="38">
        <v>65</v>
      </c>
      <c r="N52" s="38">
        <f t="shared" si="2"/>
        <v>63.96153846153846</v>
      </c>
      <c r="O52" s="1"/>
      <c r="P52" s="38">
        <f t="shared" si="3"/>
        <v>63.96153846153846</v>
      </c>
      <c r="Q52" s="1" t="s">
        <v>477</v>
      </c>
      <c r="R52" s="9">
        <v>50</v>
      </c>
      <c r="S52" s="1" t="s">
        <v>159</v>
      </c>
    </row>
    <row r="53" spans="1:19" ht="25.5" hidden="1">
      <c r="A53" s="43" t="s">
        <v>1</v>
      </c>
      <c r="B53" s="9">
        <v>51</v>
      </c>
      <c r="C53" s="43" t="s">
        <v>0</v>
      </c>
      <c r="D53" s="18" t="s">
        <v>317</v>
      </c>
      <c r="E53" s="9" t="s">
        <v>318</v>
      </c>
      <c r="F53" s="13" t="s">
        <v>226</v>
      </c>
      <c r="G53" s="9">
        <v>8</v>
      </c>
      <c r="H53" s="14">
        <f>35*I:I/30</f>
        <v>28</v>
      </c>
      <c r="I53" s="9">
        <v>24</v>
      </c>
      <c r="J53" s="14">
        <f>30*K:K/22</f>
        <v>16.363636363636363</v>
      </c>
      <c r="K53" s="9">
        <v>12</v>
      </c>
      <c r="L53" s="14">
        <f>35*31.3/M:M</f>
        <v>18.953287197231834</v>
      </c>
      <c r="M53" s="9">
        <v>57.8</v>
      </c>
      <c r="N53" s="14">
        <f t="shared" si="2"/>
        <v>63.31692356086819</v>
      </c>
      <c r="O53" s="9"/>
      <c r="P53" s="14">
        <f t="shared" si="3"/>
        <v>63.31692356086819</v>
      </c>
      <c r="Q53" s="1" t="s">
        <v>477</v>
      </c>
      <c r="R53" s="9">
        <v>51</v>
      </c>
      <c r="S53" s="9"/>
    </row>
    <row r="54" spans="1:19" ht="89.25" hidden="1">
      <c r="A54" s="24" t="s">
        <v>1</v>
      </c>
      <c r="B54" s="9">
        <v>52</v>
      </c>
      <c r="C54" s="24" t="s">
        <v>0</v>
      </c>
      <c r="D54" s="26" t="s">
        <v>66</v>
      </c>
      <c r="E54" s="27" t="s">
        <v>67</v>
      </c>
      <c r="F54" s="28" t="s">
        <v>39</v>
      </c>
      <c r="G54" s="45" t="s">
        <v>55</v>
      </c>
      <c r="H54" s="29">
        <f>35*I:I/31</f>
        <v>25.403225806451612</v>
      </c>
      <c r="I54" s="45">
        <v>22.5</v>
      </c>
      <c r="J54" s="29">
        <f>30*K:K/30</f>
        <v>22</v>
      </c>
      <c r="K54" s="45">
        <v>22</v>
      </c>
      <c r="L54" s="29">
        <f>35*26.6/M:M</f>
        <v>15.016129032258064</v>
      </c>
      <c r="M54" s="45">
        <v>62</v>
      </c>
      <c r="N54" s="47">
        <f t="shared" si="2"/>
        <v>62.41935483870968</v>
      </c>
      <c r="O54" s="9"/>
      <c r="P54" s="14">
        <f t="shared" si="3"/>
        <v>62.41935483870968</v>
      </c>
      <c r="Q54" s="1" t="s">
        <v>477</v>
      </c>
      <c r="R54" s="9">
        <v>52</v>
      </c>
      <c r="S54" s="27" t="s">
        <v>56</v>
      </c>
    </row>
    <row r="55" spans="1:19" ht="76.5" hidden="1">
      <c r="A55" s="32" t="s">
        <v>1</v>
      </c>
      <c r="B55" s="9">
        <v>53</v>
      </c>
      <c r="C55" s="32" t="s">
        <v>0</v>
      </c>
      <c r="D55" s="33" t="s">
        <v>353</v>
      </c>
      <c r="E55" s="18" t="s">
        <v>354</v>
      </c>
      <c r="F55" s="24" t="s">
        <v>349</v>
      </c>
      <c r="G55" s="18" t="s">
        <v>55</v>
      </c>
      <c r="H55" s="21">
        <f>35*I:I/20</f>
        <v>17.5</v>
      </c>
      <c r="I55" s="9">
        <v>10</v>
      </c>
      <c r="J55" s="14">
        <f>30*K:K/18</f>
        <v>16.666666666666668</v>
      </c>
      <c r="K55" s="9">
        <v>10</v>
      </c>
      <c r="L55" s="14">
        <f>35*51.3/M:M</f>
        <v>26.91904047976012</v>
      </c>
      <c r="M55" s="14">
        <v>66.7</v>
      </c>
      <c r="N55" s="14">
        <f t="shared" si="2"/>
        <v>61.085707146426792</v>
      </c>
      <c r="O55" s="9"/>
      <c r="P55" s="14">
        <f t="shared" si="3"/>
        <v>61.085707146426792</v>
      </c>
      <c r="Q55" s="1" t="s">
        <v>477</v>
      </c>
      <c r="R55" s="9">
        <v>53</v>
      </c>
      <c r="S55" s="33" t="s">
        <v>352</v>
      </c>
    </row>
    <row r="56" spans="1:19" ht="89.25" hidden="1">
      <c r="A56" s="23" t="s">
        <v>1</v>
      </c>
      <c r="B56" s="9">
        <v>54</v>
      </c>
      <c r="C56" s="23" t="s">
        <v>0</v>
      </c>
      <c r="D56" s="37" t="s">
        <v>175</v>
      </c>
      <c r="E56" s="1" t="s">
        <v>176</v>
      </c>
      <c r="F56" s="23" t="s">
        <v>158</v>
      </c>
      <c r="G56" s="1" t="s">
        <v>95</v>
      </c>
      <c r="H56" s="38">
        <f>35*I:I/26</f>
        <v>14.673076923076923</v>
      </c>
      <c r="I56" s="52">
        <v>10.9</v>
      </c>
      <c r="J56" s="14">
        <f>30*K:K/26</f>
        <v>20.76923076923077</v>
      </c>
      <c r="K56" s="1">
        <v>18</v>
      </c>
      <c r="L56" s="38">
        <f>35*44/M:M</f>
        <v>25.623960066555739</v>
      </c>
      <c r="M56" s="38">
        <v>60.1</v>
      </c>
      <c r="N56" s="38">
        <f t="shared" si="2"/>
        <v>61.066267758863432</v>
      </c>
      <c r="O56" s="1"/>
      <c r="P56" s="38">
        <f t="shared" si="3"/>
        <v>61.066267758863432</v>
      </c>
      <c r="Q56" s="1" t="s">
        <v>477</v>
      </c>
      <c r="R56" s="9">
        <v>54</v>
      </c>
      <c r="S56" s="1" t="s">
        <v>159</v>
      </c>
    </row>
    <row r="57" spans="1:19" ht="25.5" hidden="1">
      <c r="A57" s="43" t="s">
        <v>1</v>
      </c>
      <c r="B57" s="9">
        <v>55</v>
      </c>
      <c r="C57" s="43" t="s">
        <v>0</v>
      </c>
      <c r="D57" s="18" t="s">
        <v>297</v>
      </c>
      <c r="E57" s="9" t="s">
        <v>298</v>
      </c>
      <c r="F57" s="13" t="s">
        <v>226</v>
      </c>
      <c r="G57" s="9">
        <v>8</v>
      </c>
      <c r="H57" s="14">
        <f>35*I:I/30</f>
        <v>23.333333333333332</v>
      </c>
      <c r="I57" s="9">
        <v>20</v>
      </c>
      <c r="J57" s="14">
        <f>30*K:K/22</f>
        <v>16.363636363636363</v>
      </c>
      <c r="K57" s="9">
        <v>12</v>
      </c>
      <c r="L57" s="14">
        <f>35*31.3/M:M</f>
        <v>21.230620155038761</v>
      </c>
      <c r="M57" s="9">
        <v>51.6</v>
      </c>
      <c r="N57" s="14">
        <f t="shared" si="2"/>
        <v>60.927589852008452</v>
      </c>
      <c r="O57" s="9"/>
      <c r="P57" s="14">
        <f t="shared" si="3"/>
        <v>60.927589852008452</v>
      </c>
      <c r="Q57" s="1" t="s">
        <v>477</v>
      </c>
      <c r="R57" s="9">
        <v>55</v>
      </c>
      <c r="S57" s="9"/>
    </row>
    <row r="58" spans="1:19" ht="76.5" hidden="1">
      <c r="A58" s="32" t="s">
        <v>1</v>
      </c>
      <c r="B58" s="9">
        <v>56</v>
      </c>
      <c r="C58" s="32" t="s">
        <v>0</v>
      </c>
      <c r="D58" s="33" t="s">
        <v>359</v>
      </c>
      <c r="E58" s="18" t="s">
        <v>360</v>
      </c>
      <c r="F58" s="24" t="s">
        <v>349</v>
      </c>
      <c r="G58" s="18" t="s">
        <v>55</v>
      </c>
      <c r="H58" s="21">
        <f>35*I:I/20</f>
        <v>17.5</v>
      </c>
      <c r="I58" s="9">
        <v>10</v>
      </c>
      <c r="J58" s="14">
        <f>30*K:K/18</f>
        <v>13.333333333333334</v>
      </c>
      <c r="K58" s="9">
        <v>8</v>
      </c>
      <c r="L58" s="14">
        <f>35*51.3/M:M</f>
        <v>29.05339805825243</v>
      </c>
      <c r="M58" s="14">
        <v>61.8</v>
      </c>
      <c r="N58" s="14">
        <f t="shared" si="2"/>
        <v>59.886731391585769</v>
      </c>
      <c r="O58" s="9"/>
      <c r="P58" s="14">
        <f t="shared" si="3"/>
        <v>59.886731391585769</v>
      </c>
      <c r="Q58" s="1" t="s">
        <v>477</v>
      </c>
      <c r="R58" s="9">
        <v>56</v>
      </c>
      <c r="S58" s="33" t="s">
        <v>352</v>
      </c>
    </row>
    <row r="59" spans="1:19" ht="63.75" hidden="1">
      <c r="A59" s="23" t="s">
        <v>1</v>
      </c>
      <c r="B59" s="9">
        <v>57</v>
      </c>
      <c r="C59" s="23" t="s">
        <v>0</v>
      </c>
      <c r="D59" s="33" t="s">
        <v>428</v>
      </c>
      <c r="E59" s="1" t="s">
        <v>429</v>
      </c>
      <c r="F59" s="33" t="s">
        <v>426</v>
      </c>
      <c r="G59" s="9">
        <v>8</v>
      </c>
      <c r="H59" s="14">
        <f>35*I:I/13</f>
        <v>30.96153846153846</v>
      </c>
      <c r="I59" s="48">
        <v>11.5</v>
      </c>
      <c r="J59" s="14">
        <f>30*K:K/26</f>
        <v>20.76923076923077</v>
      </c>
      <c r="K59" s="49">
        <v>18</v>
      </c>
      <c r="L59" s="15">
        <v>0</v>
      </c>
      <c r="M59" s="49">
        <v>0</v>
      </c>
      <c r="N59" s="14">
        <f t="shared" si="2"/>
        <v>51.730769230769226</v>
      </c>
      <c r="O59" s="48"/>
      <c r="P59" s="16">
        <f t="shared" si="3"/>
        <v>51.730769230769226</v>
      </c>
      <c r="Q59" s="1" t="s">
        <v>477</v>
      </c>
      <c r="R59" s="9">
        <v>57</v>
      </c>
      <c r="S59" s="33" t="s">
        <v>427</v>
      </c>
    </row>
    <row r="60" spans="1:19" ht="89.25" hidden="1">
      <c r="A60" s="23" t="s">
        <v>1</v>
      </c>
      <c r="B60" s="9">
        <v>58</v>
      </c>
      <c r="C60" s="23" t="s">
        <v>0</v>
      </c>
      <c r="D60" s="37" t="s">
        <v>169</v>
      </c>
      <c r="E60" s="1" t="s">
        <v>170</v>
      </c>
      <c r="F60" s="23" t="s">
        <v>158</v>
      </c>
      <c r="G60" s="1" t="s">
        <v>95</v>
      </c>
      <c r="H60" s="38">
        <f>35*I:I/26</f>
        <v>14</v>
      </c>
      <c r="I60" s="52" t="s">
        <v>171</v>
      </c>
      <c r="J60" s="14">
        <f>30*K:K/26</f>
        <v>13.846153846153847</v>
      </c>
      <c r="K60" s="1">
        <v>12</v>
      </c>
      <c r="L60" s="38">
        <f>35*44/M:M</f>
        <v>21.875</v>
      </c>
      <c r="M60" s="38">
        <v>70.400000000000006</v>
      </c>
      <c r="N60" s="38">
        <f t="shared" si="2"/>
        <v>49.721153846153847</v>
      </c>
      <c r="O60" s="1"/>
      <c r="P60" s="38">
        <f t="shared" si="3"/>
        <v>49.721153846153847</v>
      </c>
      <c r="Q60" s="1"/>
      <c r="R60" s="9">
        <v>58</v>
      </c>
      <c r="S60" s="1" t="s">
        <v>159</v>
      </c>
    </row>
    <row r="61" spans="1:19" ht="102" hidden="1">
      <c r="A61" s="23" t="s">
        <v>1</v>
      </c>
      <c r="B61" s="9">
        <v>59</v>
      </c>
      <c r="C61" s="23" t="s">
        <v>0</v>
      </c>
      <c r="D61" s="11" t="s">
        <v>137</v>
      </c>
      <c r="E61" s="1" t="s">
        <v>138</v>
      </c>
      <c r="F61" s="13" t="s">
        <v>134</v>
      </c>
      <c r="G61" s="9">
        <v>8</v>
      </c>
      <c r="H61" s="14">
        <f>35*I:I/18.8</f>
        <v>35</v>
      </c>
      <c r="I61" s="9">
        <v>18.8</v>
      </c>
      <c r="J61" s="14">
        <v>0</v>
      </c>
      <c r="K61" s="9">
        <v>0</v>
      </c>
      <c r="L61" s="14">
        <v>0</v>
      </c>
      <c r="M61" s="14">
        <v>0</v>
      </c>
      <c r="N61" s="14">
        <f t="shared" si="2"/>
        <v>35</v>
      </c>
      <c r="O61" s="9"/>
      <c r="P61" s="14">
        <f t="shared" si="3"/>
        <v>35</v>
      </c>
      <c r="Q61" s="9"/>
      <c r="R61" s="9">
        <v>59</v>
      </c>
      <c r="S61" s="1" t="s">
        <v>135</v>
      </c>
    </row>
    <row r="62" spans="1:19" ht="102" hidden="1">
      <c r="A62" s="23" t="s">
        <v>1</v>
      </c>
      <c r="B62" s="9">
        <v>60</v>
      </c>
      <c r="C62" s="23" t="s">
        <v>0</v>
      </c>
      <c r="D62" s="11" t="s">
        <v>139</v>
      </c>
      <c r="E62" s="1" t="s">
        <v>140</v>
      </c>
      <c r="F62" s="13" t="s">
        <v>134</v>
      </c>
      <c r="G62" s="9">
        <v>8</v>
      </c>
      <c r="H62" s="14">
        <f>35*I:I/18.8</f>
        <v>32.765957446808507</v>
      </c>
      <c r="I62" s="9">
        <v>17.600000000000001</v>
      </c>
      <c r="J62" s="14">
        <v>0</v>
      </c>
      <c r="K62" s="9">
        <v>0</v>
      </c>
      <c r="L62" s="14">
        <v>0</v>
      </c>
      <c r="M62" s="14">
        <v>0</v>
      </c>
      <c r="N62" s="14">
        <f t="shared" si="2"/>
        <v>32.765957446808507</v>
      </c>
      <c r="O62" s="9"/>
      <c r="P62" s="14">
        <f t="shared" si="3"/>
        <v>32.765957446808507</v>
      </c>
      <c r="Q62" s="9"/>
      <c r="R62" s="9">
        <v>60</v>
      </c>
      <c r="S62" s="1" t="s">
        <v>136</v>
      </c>
    </row>
    <row r="63" spans="1:19" ht="25.5" hidden="1">
      <c r="A63" s="43" t="s">
        <v>1</v>
      </c>
      <c r="B63" s="9">
        <v>61</v>
      </c>
      <c r="C63" s="43" t="s">
        <v>0</v>
      </c>
      <c r="D63" s="18" t="s">
        <v>347</v>
      </c>
      <c r="E63" s="1" t="s">
        <v>348</v>
      </c>
      <c r="F63" s="13" t="s">
        <v>226</v>
      </c>
      <c r="G63" s="9">
        <v>8</v>
      </c>
      <c r="H63" s="14">
        <f t="shared" ref="H63:H70" si="4">35*I:I/30</f>
        <v>28</v>
      </c>
      <c r="I63" s="9">
        <v>24</v>
      </c>
      <c r="J63" s="14">
        <f t="shared" ref="J63:J70" si="5">30*K:K/22</f>
        <v>0</v>
      </c>
      <c r="K63" s="9">
        <v>0</v>
      </c>
      <c r="L63" s="14">
        <v>0</v>
      </c>
      <c r="M63" s="9">
        <v>0</v>
      </c>
      <c r="N63" s="14">
        <f t="shared" si="2"/>
        <v>28</v>
      </c>
      <c r="O63" s="9"/>
      <c r="P63" s="14">
        <f t="shared" si="3"/>
        <v>28</v>
      </c>
      <c r="Q63" s="9"/>
      <c r="R63" s="9">
        <v>61</v>
      </c>
      <c r="S63" s="9"/>
    </row>
    <row r="64" spans="1:19" ht="25.5" hidden="1">
      <c r="A64" s="43" t="s">
        <v>1</v>
      </c>
      <c r="B64" s="9">
        <v>62</v>
      </c>
      <c r="C64" s="43" t="s">
        <v>0</v>
      </c>
      <c r="D64" s="18" t="s">
        <v>307</v>
      </c>
      <c r="E64" s="9" t="s">
        <v>308</v>
      </c>
      <c r="F64" s="13" t="s">
        <v>226</v>
      </c>
      <c r="G64" s="9">
        <v>8</v>
      </c>
      <c r="H64" s="14">
        <f t="shared" si="4"/>
        <v>26.833333333333332</v>
      </c>
      <c r="I64" s="9">
        <v>23</v>
      </c>
      <c r="J64" s="14">
        <f t="shared" si="5"/>
        <v>0</v>
      </c>
      <c r="K64" s="9">
        <v>0</v>
      </c>
      <c r="L64" s="14">
        <v>0</v>
      </c>
      <c r="M64" s="9">
        <v>0</v>
      </c>
      <c r="N64" s="14">
        <f t="shared" si="2"/>
        <v>26.833333333333332</v>
      </c>
      <c r="O64" s="9"/>
      <c r="P64" s="14">
        <f t="shared" si="3"/>
        <v>26.833333333333332</v>
      </c>
      <c r="Q64" s="9"/>
      <c r="R64" s="9">
        <v>62</v>
      </c>
      <c r="S64" s="9"/>
    </row>
    <row r="65" spans="1:19" ht="25.5" hidden="1">
      <c r="A65" s="43" t="s">
        <v>1</v>
      </c>
      <c r="B65" s="9">
        <v>63</v>
      </c>
      <c r="C65" s="43" t="s">
        <v>0</v>
      </c>
      <c r="D65" s="18" t="s">
        <v>315</v>
      </c>
      <c r="E65" s="1" t="s">
        <v>316</v>
      </c>
      <c r="F65" s="13" t="s">
        <v>226</v>
      </c>
      <c r="G65" s="9">
        <v>8</v>
      </c>
      <c r="H65" s="14">
        <f t="shared" si="4"/>
        <v>26.833333333333332</v>
      </c>
      <c r="I65" s="9">
        <v>23</v>
      </c>
      <c r="J65" s="14">
        <f t="shared" si="5"/>
        <v>0</v>
      </c>
      <c r="K65" s="9">
        <v>0</v>
      </c>
      <c r="L65" s="14">
        <v>0</v>
      </c>
      <c r="M65" s="9">
        <v>0</v>
      </c>
      <c r="N65" s="14">
        <f t="shared" si="2"/>
        <v>26.833333333333332</v>
      </c>
      <c r="O65" s="9"/>
      <c r="P65" s="14">
        <f t="shared" si="3"/>
        <v>26.833333333333332</v>
      </c>
      <c r="Q65" s="9"/>
      <c r="R65" s="9">
        <v>63</v>
      </c>
      <c r="S65" s="9"/>
    </row>
    <row r="66" spans="1:19" ht="25.5" hidden="1">
      <c r="A66" s="43" t="s">
        <v>1</v>
      </c>
      <c r="B66" s="9">
        <v>64</v>
      </c>
      <c r="C66" s="43" t="s">
        <v>0</v>
      </c>
      <c r="D66" s="18" t="s">
        <v>339</v>
      </c>
      <c r="E66" s="1" t="s">
        <v>340</v>
      </c>
      <c r="F66" s="13" t="s">
        <v>226</v>
      </c>
      <c r="G66" s="9">
        <v>8</v>
      </c>
      <c r="H66" s="14">
        <f t="shared" si="4"/>
        <v>26.833333333333332</v>
      </c>
      <c r="I66" s="9">
        <v>23</v>
      </c>
      <c r="J66" s="14">
        <f t="shared" si="5"/>
        <v>0</v>
      </c>
      <c r="K66" s="9">
        <v>0</v>
      </c>
      <c r="L66" s="14">
        <v>0</v>
      </c>
      <c r="M66" s="9">
        <v>0</v>
      </c>
      <c r="N66" s="14">
        <f t="shared" si="2"/>
        <v>26.833333333333332</v>
      </c>
      <c r="O66" s="9"/>
      <c r="P66" s="14">
        <f t="shared" si="3"/>
        <v>26.833333333333332</v>
      </c>
      <c r="Q66" s="9"/>
      <c r="R66" s="9">
        <v>64</v>
      </c>
      <c r="S66" s="9"/>
    </row>
    <row r="67" spans="1:19" ht="25.5" hidden="1">
      <c r="A67" s="43" t="s">
        <v>1</v>
      </c>
      <c r="B67" s="9">
        <v>65</v>
      </c>
      <c r="C67" s="43" t="s">
        <v>0</v>
      </c>
      <c r="D67" s="18" t="s">
        <v>295</v>
      </c>
      <c r="E67" s="1" t="s">
        <v>296</v>
      </c>
      <c r="F67" s="13" t="s">
        <v>226</v>
      </c>
      <c r="G67" s="9">
        <v>8</v>
      </c>
      <c r="H67" s="14">
        <f t="shared" si="4"/>
        <v>25.666666666666668</v>
      </c>
      <c r="I67" s="9">
        <v>22</v>
      </c>
      <c r="J67" s="14">
        <f t="shared" si="5"/>
        <v>0</v>
      </c>
      <c r="K67" s="9">
        <v>0</v>
      </c>
      <c r="L67" s="14">
        <v>0</v>
      </c>
      <c r="M67" s="9">
        <v>0</v>
      </c>
      <c r="N67" s="14">
        <f t="shared" si="2"/>
        <v>25.666666666666668</v>
      </c>
      <c r="O67" s="9"/>
      <c r="P67" s="14">
        <f t="shared" si="3"/>
        <v>25.666666666666668</v>
      </c>
      <c r="Q67" s="9"/>
      <c r="R67" s="9">
        <v>65</v>
      </c>
      <c r="S67" s="9"/>
    </row>
    <row r="68" spans="1:19" ht="25.5" hidden="1">
      <c r="A68" s="43" t="s">
        <v>1</v>
      </c>
      <c r="B68" s="9">
        <v>66</v>
      </c>
      <c r="C68" s="43" t="s">
        <v>0</v>
      </c>
      <c r="D68" s="18" t="s">
        <v>321</v>
      </c>
      <c r="E68" s="1" t="s">
        <v>322</v>
      </c>
      <c r="F68" s="13" t="s">
        <v>226</v>
      </c>
      <c r="G68" s="9">
        <v>8</v>
      </c>
      <c r="H68" s="14">
        <f t="shared" si="4"/>
        <v>25.666666666666668</v>
      </c>
      <c r="I68" s="9">
        <v>22</v>
      </c>
      <c r="J68" s="14">
        <f t="shared" si="5"/>
        <v>0</v>
      </c>
      <c r="K68" s="9">
        <v>0</v>
      </c>
      <c r="L68" s="14">
        <v>0</v>
      </c>
      <c r="M68" s="9">
        <v>0</v>
      </c>
      <c r="N68" s="14">
        <f t="shared" si="2"/>
        <v>25.666666666666668</v>
      </c>
      <c r="O68" s="9"/>
      <c r="P68" s="14">
        <f t="shared" si="3"/>
        <v>25.666666666666668</v>
      </c>
      <c r="Q68" s="9"/>
      <c r="R68" s="9">
        <v>66</v>
      </c>
      <c r="S68" s="9"/>
    </row>
    <row r="69" spans="1:19" ht="25.5" hidden="1">
      <c r="A69" s="43" t="s">
        <v>1</v>
      </c>
      <c r="B69" s="9">
        <v>67</v>
      </c>
      <c r="C69" s="43" t="s">
        <v>0</v>
      </c>
      <c r="D69" s="18" t="s">
        <v>331</v>
      </c>
      <c r="E69" s="1" t="s">
        <v>332</v>
      </c>
      <c r="F69" s="13" t="s">
        <v>226</v>
      </c>
      <c r="G69" s="9">
        <v>8</v>
      </c>
      <c r="H69" s="14">
        <f t="shared" si="4"/>
        <v>25.666666666666668</v>
      </c>
      <c r="I69" s="9">
        <v>22</v>
      </c>
      <c r="J69" s="14">
        <f t="shared" si="5"/>
        <v>0</v>
      </c>
      <c r="K69" s="9">
        <v>0</v>
      </c>
      <c r="L69" s="14">
        <v>0</v>
      </c>
      <c r="M69" s="9">
        <v>0</v>
      </c>
      <c r="N69" s="14">
        <f t="shared" si="2"/>
        <v>25.666666666666668</v>
      </c>
      <c r="O69" s="9"/>
      <c r="P69" s="14">
        <f t="shared" si="3"/>
        <v>25.666666666666668</v>
      </c>
      <c r="Q69" s="9"/>
      <c r="R69" s="9">
        <v>67</v>
      </c>
      <c r="S69" s="9"/>
    </row>
    <row r="70" spans="1:19" ht="25.5" hidden="1">
      <c r="A70" s="43" t="s">
        <v>1</v>
      </c>
      <c r="B70" s="9">
        <v>68</v>
      </c>
      <c r="C70" s="43" t="s">
        <v>0</v>
      </c>
      <c r="D70" s="18" t="s">
        <v>345</v>
      </c>
      <c r="E70" s="1" t="s">
        <v>346</v>
      </c>
      <c r="F70" s="13" t="s">
        <v>226</v>
      </c>
      <c r="G70" s="9">
        <v>8</v>
      </c>
      <c r="H70" s="14">
        <f t="shared" si="4"/>
        <v>25.666666666666668</v>
      </c>
      <c r="I70" s="9">
        <v>22</v>
      </c>
      <c r="J70" s="14">
        <f t="shared" si="5"/>
        <v>0</v>
      </c>
      <c r="K70" s="9">
        <v>0</v>
      </c>
      <c r="L70" s="14">
        <v>0</v>
      </c>
      <c r="M70" s="9">
        <v>0</v>
      </c>
      <c r="N70" s="14">
        <f t="shared" si="2"/>
        <v>25.666666666666668</v>
      </c>
      <c r="O70" s="9"/>
      <c r="P70" s="14">
        <f t="shared" si="3"/>
        <v>25.666666666666668</v>
      </c>
      <c r="Q70" s="9"/>
      <c r="R70" s="9">
        <v>68</v>
      </c>
      <c r="S70" s="9"/>
    </row>
    <row r="71" spans="1:19" ht="38.25" hidden="1">
      <c r="A71" s="23" t="s">
        <v>1</v>
      </c>
      <c r="B71" s="9">
        <v>69</v>
      </c>
      <c r="C71" s="23" t="s">
        <v>0</v>
      </c>
      <c r="D71" s="34" t="s">
        <v>109</v>
      </c>
      <c r="E71" s="36" t="s">
        <v>110</v>
      </c>
      <c r="F71" s="36" t="s">
        <v>103</v>
      </c>
      <c r="G71" s="33" t="s">
        <v>98</v>
      </c>
      <c r="H71" s="35">
        <f>35*I:I/20</f>
        <v>24.5</v>
      </c>
      <c r="I71" s="19">
        <v>14</v>
      </c>
      <c r="J71" s="14">
        <f>30*K:K/30</f>
        <v>0</v>
      </c>
      <c r="K71" s="9">
        <v>0</v>
      </c>
      <c r="L71" s="14">
        <v>0</v>
      </c>
      <c r="M71" s="9">
        <v>0</v>
      </c>
      <c r="N71" s="14">
        <f t="shared" si="2"/>
        <v>24.5</v>
      </c>
      <c r="O71" s="9"/>
      <c r="P71" s="14">
        <f t="shared" si="3"/>
        <v>24.5</v>
      </c>
      <c r="Q71" s="9"/>
      <c r="R71" s="9">
        <v>69</v>
      </c>
      <c r="S71" s="1" t="s">
        <v>106</v>
      </c>
    </row>
    <row r="72" spans="1:19" ht="25.5" hidden="1">
      <c r="A72" s="43" t="s">
        <v>1</v>
      </c>
      <c r="B72" s="9">
        <v>70</v>
      </c>
      <c r="C72" s="43" t="s">
        <v>0</v>
      </c>
      <c r="D72" s="18" t="s">
        <v>305</v>
      </c>
      <c r="E72" s="1" t="s">
        <v>306</v>
      </c>
      <c r="F72" s="13" t="s">
        <v>226</v>
      </c>
      <c r="G72" s="9">
        <v>8</v>
      </c>
      <c r="H72" s="14">
        <f>35*I:I/30</f>
        <v>24.5</v>
      </c>
      <c r="I72" s="9">
        <v>21</v>
      </c>
      <c r="J72" s="14">
        <f>30*K:K/22</f>
        <v>0</v>
      </c>
      <c r="K72" s="9">
        <v>0</v>
      </c>
      <c r="L72" s="14">
        <v>0</v>
      </c>
      <c r="M72" s="9">
        <v>0</v>
      </c>
      <c r="N72" s="14">
        <f t="shared" si="2"/>
        <v>24.5</v>
      </c>
      <c r="O72" s="9"/>
      <c r="P72" s="14">
        <f t="shared" si="3"/>
        <v>24.5</v>
      </c>
      <c r="Q72" s="9"/>
      <c r="R72" s="9">
        <v>70</v>
      </c>
      <c r="S72" s="9"/>
    </row>
    <row r="73" spans="1:19" ht="25.5" hidden="1">
      <c r="A73" s="43" t="s">
        <v>1</v>
      </c>
      <c r="B73" s="9">
        <v>71</v>
      </c>
      <c r="C73" s="43" t="s">
        <v>0</v>
      </c>
      <c r="D73" s="18" t="s">
        <v>311</v>
      </c>
      <c r="E73" s="1" t="s">
        <v>312</v>
      </c>
      <c r="F73" s="13" t="s">
        <v>226</v>
      </c>
      <c r="G73" s="9">
        <v>8</v>
      </c>
      <c r="H73" s="14">
        <f>35*I:I/30</f>
        <v>23.333333333333332</v>
      </c>
      <c r="I73" s="9">
        <v>20</v>
      </c>
      <c r="J73" s="14">
        <f>30*K:K/22</f>
        <v>0</v>
      </c>
      <c r="K73" s="9">
        <v>0</v>
      </c>
      <c r="L73" s="14">
        <v>0</v>
      </c>
      <c r="M73" s="9">
        <v>0</v>
      </c>
      <c r="N73" s="14">
        <f t="shared" si="2"/>
        <v>23.333333333333332</v>
      </c>
      <c r="O73" s="9"/>
      <c r="P73" s="14">
        <f t="shared" si="3"/>
        <v>23.333333333333332</v>
      </c>
      <c r="Q73" s="9"/>
      <c r="R73" s="9">
        <v>71</v>
      </c>
      <c r="S73" s="9"/>
    </row>
    <row r="74" spans="1:19" ht="25.5" hidden="1">
      <c r="A74" s="43" t="s">
        <v>1</v>
      </c>
      <c r="B74" s="9">
        <v>72</v>
      </c>
      <c r="C74" s="43" t="s">
        <v>0</v>
      </c>
      <c r="D74" s="18" t="s">
        <v>323</v>
      </c>
      <c r="E74" s="1" t="s">
        <v>324</v>
      </c>
      <c r="F74" s="13" t="s">
        <v>226</v>
      </c>
      <c r="G74" s="9">
        <v>8</v>
      </c>
      <c r="H74" s="14">
        <f>35*I:I/30</f>
        <v>23.333333333333332</v>
      </c>
      <c r="I74" s="9">
        <v>20</v>
      </c>
      <c r="J74" s="14">
        <f>30*K:K/22</f>
        <v>0</v>
      </c>
      <c r="K74" s="9">
        <v>0</v>
      </c>
      <c r="L74" s="14">
        <v>0</v>
      </c>
      <c r="M74" s="9">
        <v>0</v>
      </c>
      <c r="N74" s="14">
        <f t="shared" si="2"/>
        <v>23.333333333333332</v>
      </c>
      <c r="O74" s="9"/>
      <c r="P74" s="14">
        <f t="shared" si="3"/>
        <v>23.333333333333332</v>
      </c>
      <c r="Q74" s="9"/>
      <c r="R74" s="9">
        <v>72</v>
      </c>
      <c r="S74" s="9"/>
    </row>
    <row r="75" spans="1:19" ht="25.5" hidden="1">
      <c r="A75" s="43" t="s">
        <v>1</v>
      </c>
      <c r="B75" s="9">
        <v>73</v>
      </c>
      <c r="C75" s="43" t="s">
        <v>0</v>
      </c>
      <c r="D75" s="18" t="s">
        <v>343</v>
      </c>
      <c r="E75" s="1" t="s">
        <v>344</v>
      </c>
      <c r="F75" s="13" t="s">
        <v>226</v>
      </c>
      <c r="G75" s="9">
        <v>8</v>
      </c>
      <c r="H75" s="14">
        <f>35*I:I/30</f>
        <v>23.333333333333332</v>
      </c>
      <c r="I75" s="9">
        <v>20</v>
      </c>
      <c r="J75" s="14">
        <f>30*K:K/22</f>
        <v>0</v>
      </c>
      <c r="K75" s="9">
        <v>0</v>
      </c>
      <c r="L75" s="14">
        <v>0</v>
      </c>
      <c r="M75" s="9">
        <v>0</v>
      </c>
      <c r="N75" s="14">
        <f t="shared" si="2"/>
        <v>23.333333333333332</v>
      </c>
      <c r="O75" s="9"/>
      <c r="P75" s="14">
        <f t="shared" si="3"/>
        <v>23.333333333333332</v>
      </c>
      <c r="Q75" s="9"/>
      <c r="R75" s="9">
        <v>73</v>
      </c>
      <c r="S75" s="9"/>
    </row>
    <row r="76" spans="1:19" ht="38.25" hidden="1">
      <c r="A76" s="23" t="s">
        <v>1</v>
      </c>
      <c r="B76" s="9">
        <v>74</v>
      </c>
      <c r="C76" s="23" t="s">
        <v>0</v>
      </c>
      <c r="D76" s="34" t="s">
        <v>113</v>
      </c>
      <c r="E76" s="33" t="s">
        <v>114</v>
      </c>
      <c r="F76" s="33" t="s">
        <v>103</v>
      </c>
      <c r="G76" s="33" t="s">
        <v>98</v>
      </c>
      <c r="H76" s="35">
        <f>35*I:I/20</f>
        <v>22.75</v>
      </c>
      <c r="I76" s="19">
        <v>13</v>
      </c>
      <c r="J76" s="14">
        <f>30*K:K/30</f>
        <v>0</v>
      </c>
      <c r="K76" s="9">
        <v>0</v>
      </c>
      <c r="L76" s="14">
        <v>0</v>
      </c>
      <c r="M76" s="9">
        <v>0</v>
      </c>
      <c r="N76" s="14">
        <f t="shared" si="2"/>
        <v>22.75</v>
      </c>
      <c r="O76" s="9"/>
      <c r="P76" s="14">
        <f t="shared" si="3"/>
        <v>22.75</v>
      </c>
      <c r="Q76" s="9"/>
      <c r="R76" s="9">
        <v>74</v>
      </c>
      <c r="S76" s="1" t="s">
        <v>106</v>
      </c>
    </row>
    <row r="77" spans="1:19" ht="25.5" hidden="1">
      <c r="A77" s="43" t="s">
        <v>1</v>
      </c>
      <c r="B77" s="9">
        <v>75</v>
      </c>
      <c r="C77" s="43" t="s">
        <v>0</v>
      </c>
      <c r="D77" s="18" t="s">
        <v>301</v>
      </c>
      <c r="E77" s="10" t="s">
        <v>302</v>
      </c>
      <c r="F77" s="13" t="s">
        <v>226</v>
      </c>
      <c r="G77" s="9">
        <v>8</v>
      </c>
      <c r="H77" s="14">
        <f>35*I:I/30</f>
        <v>22.166666666666668</v>
      </c>
      <c r="I77" s="9">
        <v>19</v>
      </c>
      <c r="J77" s="14">
        <f>30*K:K/22</f>
        <v>0</v>
      </c>
      <c r="K77" s="9">
        <v>0</v>
      </c>
      <c r="L77" s="14">
        <v>0</v>
      </c>
      <c r="M77" s="9">
        <v>0</v>
      </c>
      <c r="N77" s="14">
        <f t="shared" si="2"/>
        <v>22.166666666666668</v>
      </c>
      <c r="O77" s="9"/>
      <c r="P77" s="14">
        <f t="shared" si="3"/>
        <v>22.166666666666668</v>
      </c>
      <c r="Q77" s="9"/>
      <c r="R77" s="9">
        <v>75</v>
      </c>
      <c r="S77" s="9"/>
    </row>
    <row r="78" spans="1:19" ht="38.25" hidden="1">
      <c r="A78" s="23" t="s">
        <v>1</v>
      </c>
      <c r="B78" s="9">
        <v>76</v>
      </c>
      <c r="C78" s="23" t="s">
        <v>0</v>
      </c>
      <c r="D78" s="34" t="s">
        <v>104</v>
      </c>
      <c r="E78" s="33" t="s">
        <v>105</v>
      </c>
      <c r="F78" s="36" t="s">
        <v>103</v>
      </c>
      <c r="G78" s="33" t="s">
        <v>98</v>
      </c>
      <c r="H78" s="35">
        <f>35*I:I/20</f>
        <v>21</v>
      </c>
      <c r="I78" s="19">
        <v>12</v>
      </c>
      <c r="J78" s="14">
        <f>30*K:K/30</f>
        <v>0</v>
      </c>
      <c r="K78" s="9">
        <v>0</v>
      </c>
      <c r="L78" s="14">
        <v>0</v>
      </c>
      <c r="M78" s="14">
        <v>0</v>
      </c>
      <c r="N78" s="14">
        <f t="shared" si="2"/>
        <v>21</v>
      </c>
      <c r="O78" s="9"/>
      <c r="P78" s="14">
        <f t="shared" si="3"/>
        <v>21</v>
      </c>
      <c r="Q78" s="9"/>
      <c r="R78" s="9">
        <v>76</v>
      </c>
      <c r="S78" s="1" t="s">
        <v>106</v>
      </c>
    </row>
    <row r="79" spans="1:19" ht="38.25" hidden="1">
      <c r="A79" s="23" t="s">
        <v>1</v>
      </c>
      <c r="B79" s="9">
        <v>77</v>
      </c>
      <c r="C79" s="23" t="s">
        <v>0</v>
      </c>
      <c r="D79" s="34" t="s">
        <v>107</v>
      </c>
      <c r="E79" s="36" t="s">
        <v>108</v>
      </c>
      <c r="F79" s="36" t="s">
        <v>103</v>
      </c>
      <c r="G79" s="33" t="s">
        <v>98</v>
      </c>
      <c r="H79" s="35">
        <f>35*I:I/20</f>
        <v>21</v>
      </c>
      <c r="I79" s="19">
        <v>12</v>
      </c>
      <c r="J79" s="14">
        <f>30*K:K/30</f>
        <v>0</v>
      </c>
      <c r="K79" s="9">
        <v>0</v>
      </c>
      <c r="L79" s="14">
        <v>0</v>
      </c>
      <c r="M79" s="9">
        <v>0</v>
      </c>
      <c r="N79" s="14">
        <f t="shared" si="2"/>
        <v>21</v>
      </c>
      <c r="O79" s="9"/>
      <c r="P79" s="14">
        <f t="shared" si="3"/>
        <v>21</v>
      </c>
      <c r="Q79" s="9"/>
      <c r="R79" s="9">
        <v>77</v>
      </c>
      <c r="S79" s="1" t="s">
        <v>106</v>
      </c>
    </row>
    <row r="80" spans="1:19" ht="25.5" hidden="1">
      <c r="A80" s="43" t="s">
        <v>1</v>
      </c>
      <c r="B80" s="9">
        <v>78</v>
      </c>
      <c r="C80" s="43" t="s">
        <v>0</v>
      </c>
      <c r="D80" s="18" t="s">
        <v>289</v>
      </c>
      <c r="E80" s="10" t="s">
        <v>290</v>
      </c>
      <c r="F80" s="13" t="s">
        <v>226</v>
      </c>
      <c r="G80" s="9">
        <v>8</v>
      </c>
      <c r="H80" s="14">
        <f>35*I:I/30</f>
        <v>21</v>
      </c>
      <c r="I80" s="9">
        <v>18</v>
      </c>
      <c r="J80" s="14">
        <f>30*K:K/22</f>
        <v>0</v>
      </c>
      <c r="K80" s="9">
        <v>0</v>
      </c>
      <c r="L80" s="14">
        <v>0</v>
      </c>
      <c r="M80" s="9">
        <v>0</v>
      </c>
      <c r="N80" s="14">
        <f t="shared" si="2"/>
        <v>21</v>
      </c>
      <c r="O80" s="9"/>
      <c r="P80" s="14">
        <f t="shared" si="3"/>
        <v>21</v>
      </c>
      <c r="Q80" s="9"/>
      <c r="R80" s="9">
        <v>78</v>
      </c>
      <c r="S80" s="9"/>
    </row>
    <row r="81" spans="1:19" ht="25.5" hidden="1">
      <c r="A81" s="43" t="s">
        <v>1</v>
      </c>
      <c r="B81" s="9">
        <v>79</v>
      </c>
      <c r="C81" s="43" t="s">
        <v>0</v>
      </c>
      <c r="D81" s="18" t="s">
        <v>335</v>
      </c>
      <c r="E81" s="1" t="s">
        <v>336</v>
      </c>
      <c r="F81" s="13" t="s">
        <v>226</v>
      </c>
      <c r="G81" s="9">
        <v>8</v>
      </c>
      <c r="H81" s="14">
        <f>35*I:I/30</f>
        <v>21</v>
      </c>
      <c r="I81" s="9">
        <v>18</v>
      </c>
      <c r="J81" s="14">
        <f>30*K:K/22</f>
        <v>0</v>
      </c>
      <c r="K81" s="9">
        <v>0</v>
      </c>
      <c r="L81" s="14">
        <v>0</v>
      </c>
      <c r="M81" s="9">
        <v>0</v>
      </c>
      <c r="N81" s="14">
        <f t="shared" si="2"/>
        <v>21</v>
      </c>
      <c r="O81" s="9"/>
      <c r="P81" s="14">
        <f t="shared" si="3"/>
        <v>21</v>
      </c>
      <c r="Q81" s="9"/>
      <c r="R81" s="9">
        <v>79</v>
      </c>
      <c r="S81" s="9"/>
    </row>
    <row r="82" spans="1:19" ht="25.5" hidden="1">
      <c r="A82" s="43" t="s">
        <v>1</v>
      </c>
      <c r="B82" s="9">
        <v>80</v>
      </c>
      <c r="C82" s="43" t="s">
        <v>0</v>
      </c>
      <c r="D82" s="18" t="s">
        <v>341</v>
      </c>
      <c r="E82" s="1" t="s">
        <v>342</v>
      </c>
      <c r="F82" s="13" t="s">
        <v>226</v>
      </c>
      <c r="G82" s="9">
        <v>8</v>
      </c>
      <c r="H82" s="14">
        <f>35*I:I/30</f>
        <v>21</v>
      </c>
      <c r="I82" s="9">
        <v>18</v>
      </c>
      <c r="J82" s="14">
        <f>30*K:K/22</f>
        <v>0</v>
      </c>
      <c r="K82" s="9">
        <v>0</v>
      </c>
      <c r="L82" s="14">
        <v>0</v>
      </c>
      <c r="M82" s="9">
        <v>0</v>
      </c>
      <c r="N82" s="14">
        <f t="shared" si="2"/>
        <v>21</v>
      </c>
      <c r="O82" s="9"/>
      <c r="P82" s="14">
        <f t="shared" si="3"/>
        <v>21</v>
      </c>
      <c r="Q82" s="9"/>
      <c r="R82" s="9">
        <v>80</v>
      </c>
      <c r="S82" s="9"/>
    </row>
    <row r="83" spans="1:19" ht="102" hidden="1">
      <c r="A83" s="23" t="s">
        <v>1</v>
      </c>
      <c r="B83" s="9">
        <v>81</v>
      </c>
      <c r="C83" s="23" t="s">
        <v>0</v>
      </c>
      <c r="D83" s="11" t="s">
        <v>141</v>
      </c>
      <c r="E83" s="1" t="s">
        <v>142</v>
      </c>
      <c r="F83" s="13" t="s">
        <v>134</v>
      </c>
      <c r="G83" s="9">
        <v>8</v>
      </c>
      <c r="H83" s="14">
        <f>35*I:I/18.8</f>
        <v>20.292553191489361</v>
      </c>
      <c r="I83" s="9">
        <v>10.9</v>
      </c>
      <c r="J83" s="14">
        <v>0</v>
      </c>
      <c r="K83" s="9">
        <v>0</v>
      </c>
      <c r="L83" s="14">
        <v>0</v>
      </c>
      <c r="M83" s="14">
        <v>0</v>
      </c>
      <c r="N83" s="14">
        <f t="shared" si="2"/>
        <v>20.292553191489361</v>
      </c>
      <c r="O83" s="9"/>
      <c r="P83" s="14">
        <f t="shared" si="3"/>
        <v>20.292553191489361</v>
      </c>
      <c r="Q83" s="9"/>
      <c r="R83" s="9">
        <v>81</v>
      </c>
      <c r="S83" s="1" t="s">
        <v>136</v>
      </c>
    </row>
    <row r="84" spans="1:19" ht="25.5" hidden="1">
      <c r="A84" s="43" t="s">
        <v>1</v>
      </c>
      <c r="B84" s="9">
        <v>82</v>
      </c>
      <c r="C84" s="43" t="s">
        <v>0</v>
      </c>
      <c r="D84" s="18" t="s">
        <v>291</v>
      </c>
      <c r="E84" s="1" t="s">
        <v>292</v>
      </c>
      <c r="F84" s="13" t="s">
        <v>226</v>
      </c>
      <c r="G84" s="9">
        <v>8</v>
      </c>
      <c r="H84" s="14">
        <f t="shared" ref="H84:H91" si="6">35*I:I/30</f>
        <v>19.833333333333332</v>
      </c>
      <c r="I84" s="9">
        <v>17</v>
      </c>
      <c r="J84" s="14">
        <f t="shared" ref="J84:J91" si="7">30*K:K/22</f>
        <v>0</v>
      </c>
      <c r="K84" s="9">
        <v>0</v>
      </c>
      <c r="L84" s="14">
        <v>0</v>
      </c>
      <c r="M84" s="9">
        <v>0</v>
      </c>
      <c r="N84" s="14">
        <f t="shared" si="2"/>
        <v>19.833333333333332</v>
      </c>
      <c r="O84" s="9"/>
      <c r="P84" s="14">
        <f t="shared" si="3"/>
        <v>19.833333333333332</v>
      </c>
      <c r="Q84" s="9"/>
      <c r="R84" s="9">
        <v>82</v>
      </c>
      <c r="S84" s="9"/>
    </row>
    <row r="85" spans="1:19" ht="25.5" hidden="1">
      <c r="A85" s="43" t="s">
        <v>1</v>
      </c>
      <c r="B85" s="9">
        <v>83</v>
      </c>
      <c r="C85" s="43" t="s">
        <v>0</v>
      </c>
      <c r="D85" s="18" t="s">
        <v>293</v>
      </c>
      <c r="E85" s="1" t="s">
        <v>294</v>
      </c>
      <c r="F85" s="13" t="s">
        <v>226</v>
      </c>
      <c r="G85" s="9">
        <v>8</v>
      </c>
      <c r="H85" s="14">
        <f t="shared" si="6"/>
        <v>19.833333333333332</v>
      </c>
      <c r="I85" s="9">
        <v>17</v>
      </c>
      <c r="J85" s="14">
        <f t="shared" si="7"/>
        <v>0</v>
      </c>
      <c r="K85" s="9">
        <v>0</v>
      </c>
      <c r="L85" s="14">
        <v>0</v>
      </c>
      <c r="M85" s="9">
        <v>0</v>
      </c>
      <c r="N85" s="14">
        <f t="shared" si="2"/>
        <v>19.833333333333332</v>
      </c>
      <c r="O85" s="9"/>
      <c r="P85" s="14">
        <f t="shared" si="3"/>
        <v>19.833333333333332</v>
      </c>
      <c r="Q85" s="9"/>
      <c r="R85" s="9">
        <v>83</v>
      </c>
      <c r="S85" s="9"/>
    </row>
    <row r="86" spans="1:19" ht="25.5" hidden="1">
      <c r="A86" s="43" t="s">
        <v>1</v>
      </c>
      <c r="B86" s="9">
        <v>84</v>
      </c>
      <c r="C86" s="43" t="s">
        <v>0</v>
      </c>
      <c r="D86" s="18" t="s">
        <v>333</v>
      </c>
      <c r="E86" s="1" t="s">
        <v>334</v>
      </c>
      <c r="F86" s="13" t="s">
        <v>226</v>
      </c>
      <c r="G86" s="9">
        <v>8</v>
      </c>
      <c r="H86" s="14">
        <f t="shared" si="6"/>
        <v>19.833333333333332</v>
      </c>
      <c r="I86" s="9">
        <v>17</v>
      </c>
      <c r="J86" s="14">
        <f t="shared" si="7"/>
        <v>0</v>
      </c>
      <c r="K86" s="9">
        <v>0</v>
      </c>
      <c r="L86" s="14">
        <v>0</v>
      </c>
      <c r="M86" s="9">
        <v>0</v>
      </c>
      <c r="N86" s="14">
        <f t="shared" si="2"/>
        <v>19.833333333333332</v>
      </c>
      <c r="O86" s="9"/>
      <c r="P86" s="14">
        <f t="shared" si="3"/>
        <v>19.833333333333332</v>
      </c>
      <c r="Q86" s="9"/>
      <c r="R86" s="9">
        <v>84</v>
      </c>
      <c r="S86" s="9"/>
    </row>
    <row r="87" spans="1:19" ht="25.5" hidden="1">
      <c r="A87" s="43" t="s">
        <v>1</v>
      </c>
      <c r="B87" s="9">
        <v>85</v>
      </c>
      <c r="C87" s="43" t="s">
        <v>0</v>
      </c>
      <c r="D87" s="18" t="s">
        <v>287</v>
      </c>
      <c r="E87" s="9" t="s">
        <v>288</v>
      </c>
      <c r="F87" s="13" t="s">
        <v>226</v>
      </c>
      <c r="G87" s="9">
        <v>8</v>
      </c>
      <c r="H87" s="14">
        <f t="shared" si="6"/>
        <v>18.666666666666668</v>
      </c>
      <c r="I87" s="9">
        <v>16</v>
      </c>
      <c r="J87" s="14">
        <f t="shared" si="7"/>
        <v>0</v>
      </c>
      <c r="K87" s="9">
        <v>0</v>
      </c>
      <c r="L87" s="14">
        <v>0</v>
      </c>
      <c r="M87" s="14">
        <v>0</v>
      </c>
      <c r="N87" s="14">
        <f t="shared" si="2"/>
        <v>18.666666666666668</v>
      </c>
      <c r="O87" s="9"/>
      <c r="P87" s="14">
        <f t="shared" si="3"/>
        <v>18.666666666666668</v>
      </c>
      <c r="Q87" s="9"/>
      <c r="R87" s="9">
        <v>85</v>
      </c>
      <c r="S87" s="1"/>
    </row>
    <row r="88" spans="1:19" ht="25.5" hidden="1">
      <c r="A88" s="43" t="s">
        <v>1</v>
      </c>
      <c r="B88" s="9">
        <v>86</v>
      </c>
      <c r="C88" s="43" t="s">
        <v>0</v>
      </c>
      <c r="D88" s="18" t="s">
        <v>313</v>
      </c>
      <c r="E88" s="1" t="s">
        <v>314</v>
      </c>
      <c r="F88" s="13" t="s">
        <v>226</v>
      </c>
      <c r="G88" s="9">
        <v>8</v>
      </c>
      <c r="H88" s="14">
        <f t="shared" si="6"/>
        <v>18.666666666666668</v>
      </c>
      <c r="I88" s="9">
        <v>16</v>
      </c>
      <c r="J88" s="14">
        <f t="shared" si="7"/>
        <v>0</v>
      </c>
      <c r="K88" s="9">
        <v>0</v>
      </c>
      <c r="L88" s="14">
        <v>0</v>
      </c>
      <c r="M88" s="9">
        <v>0</v>
      </c>
      <c r="N88" s="14">
        <f t="shared" si="2"/>
        <v>18.666666666666668</v>
      </c>
      <c r="O88" s="9"/>
      <c r="P88" s="14">
        <f t="shared" si="3"/>
        <v>18.666666666666668</v>
      </c>
      <c r="Q88" s="9"/>
      <c r="R88" s="9">
        <v>86</v>
      </c>
      <c r="S88" s="9"/>
    </row>
    <row r="89" spans="1:19" ht="25.5" hidden="1">
      <c r="A89" s="43" t="s">
        <v>1</v>
      </c>
      <c r="B89" s="9">
        <v>87</v>
      </c>
      <c r="C89" s="43" t="s">
        <v>0</v>
      </c>
      <c r="D89" s="18" t="s">
        <v>329</v>
      </c>
      <c r="E89" s="1" t="s">
        <v>330</v>
      </c>
      <c r="F89" s="13" t="s">
        <v>226</v>
      </c>
      <c r="G89" s="9">
        <v>8</v>
      </c>
      <c r="H89" s="14">
        <f t="shared" si="6"/>
        <v>18.666666666666668</v>
      </c>
      <c r="I89" s="9">
        <v>16</v>
      </c>
      <c r="J89" s="14">
        <f t="shared" si="7"/>
        <v>0</v>
      </c>
      <c r="K89" s="9">
        <v>0</v>
      </c>
      <c r="L89" s="14">
        <v>0</v>
      </c>
      <c r="M89" s="9">
        <v>0</v>
      </c>
      <c r="N89" s="14">
        <f t="shared" si="2"/>
        <v>18.666666666666668</v>
      </c>
      <c r="O89" s="9"/>
      <c r="P89" s="14">
        <f t="shared" si="3"/>
        <v>18.666666666666668</v>
      </c>
      <c r="Q89" s="9"/>
      <c r="R89" s="9">
        <v>87</v>
      </c>
      <c r="S89" s="9"/>
    </row>
    <row r="90" spans="1:19" ht="25.5" hidden="1">
      <c r="A90" s="43" t="s">
        <v>1</v>
      </c>
      <c r="B90" s="9">
        <v>88</v>
      </c>
      <c r="C90" s="43" t="s">
        <v>0</v>
      </c>
      <c r="D90" s="18" t="s">
        <v>327</v>
      </c>
      <c r="E90" s="1" t="s">
        <v>328</v>
      </c>
      <c r="F90" s="13" t="s">
        <v>226</v>
      </c>
      <c r="G90" s="9">
        <v>8</v>
      </c>
      <c r="H90" s="14">
        <f t="shared" si="6"/>
        <v>17.5</v>
      </c>
      <c r="I90" s="9">
        <v>15</v>
      </c>
      <c r="J90" s="14">
        <f t="shared" si="7"/>
        <v>0</v>
      </c>
      <c r="K90" s="9">
        <v>0</v>
      </c>
      <c r="L90" s="14">
        <v>0</v>
      </c>
      <c r="M90" s="9">
        <v>0</v>
      </c>
      <c r="N90" s="14">
        <f t="shared" si="2"/>
        <v>17.5</v>
      </c>
      <c r="O90" s="9"/>
      <c r="P90" s="14">
        <f t="shared" si="3"/>
        <v>17.5</v>
      </c>
      <c r="Q90" s="9"/>
      <c r="R90" s="9">
        <v>88</v>
      </c>
      <c r="S90" s="9"/>
    </row>
    <row r="91" spans="1:19" ht="25.5" hidden="1">
      <c r="A91" s="43" t="s">
        <v>1</v>
      </c>
      <c r="B91" s="9">
        <v>89</v>
      </c>
      <c r="C91" s="43" t="s">
        <v>0</v>
      </c>
      <c r="D91" s="18" t="s">
        <v>303</v>
      </c>
      <c r="E91" s="1" t="s">
        <v>304</v>
      </c>
      <c r="F91" s="13" t="s">
        <v>226</v>
      </c>
      <c r="G91" s="9">
        <v>8</v>
      </c>
      <c r="H91" s="14">
        <f t="shared" si="6"/>
        <v>16.333333333333332</v>
      </c>
      <c r="I91" s="9">
        <v>14</v>
      </c>
      <c r="J91" s="14">
        <f t="shared" si="7"/>
        <v>0</v>
      </c>
      <c r="K91" s="9">
        <v>0</v>
      </c>
      <c r="L91" s="14">
        <v>0</v>
      </c>
      <c r="M91" s="9">
        <v>0</v>
      </c>
      <c r="N91" s="14">
        <f t="shared" si="2"/>
        <v>16.333333333333332</v>
      </c>
      <c r="O91" s="9"/>
      <c r="P91" s="14">
        <f t="shared" si="3"/>
        <v>16.333333333333332</v>
      </c>
      <c r="Q91" s="9"/>
      <c r="R91" s="9">
        <v>89</v>
      </c>
      <c r="S91" s="9"/>
    </row>
    <row r="92" spans="1:19" ht="102" hidden="1">
      <c r="A92" s="23" t="s">
        <v>1</v>
      </c>
      <c r="B92" s="9">
        <v>90</v>
      </c>
      <c r="C92" s="23" t="s">
        <v>0</v>
      </c>
      <c r="D92" s="11" t="s">
        <v>143</v>
      </c>
      <c r="E92" s="1" t="s">
        <v>144</v>
      </c>
      <c r="F92" s="13" t="s">
        <v>134</v>
      </c>
      <c r="G92" s="9">
        <v>8</v>
      </c>
      <c r="H92" s="14">
        <f>35*I:I/18.8</f>
        <v>12.845744680851062</v>
      </c>
      <c r="I92" s="9">
        <v>6.9</v>
      </c>
      <c r="J92" s="14">
        <v>0</v>
      </c>
      <c r="K92" s="9">
        <v>0</v>
      </c>
      <c r="L92" s="14">
        <v>0</v>
      </c>
      <c r="M92" s="14">
        <v>0</v>
      </c>
      <c r="N92" s="14">
        <f t="shared" si="2"/>
        <v>12.845744680851062</v>
      </c>
      <c r="O92" s="9"/>
      <c r="P92" s="14">
        <f t="shared" si="3"/>
        <v>12.845744680851062</v>
      </c>
      <c r="Q92" s="9"/>
      <c r="R92" s="9">
        <v>90</v>
      </c>
      <c r="S92" s="1" t="s">
        <v>136</v>
      </c>
    </row>
    <row r="93" spans="1:19" ht="25.5" hidden="1">
      <c r="A93" s="43" t="s">
        <v>1</v>
      </c>
      <c r="B93" s="9">
        <v>91</v>
      </c>
      <c r="C93" s="43" t="s">
        <v>0</v>
      </c>
      <c r="D93" s="18" t="s">
        <v>337</v>
      </c>
      <c r="E93" s="1" t="s">
        <v>338</v>
      </c>
      <c r="F93" s="13" t="s">
        <v>226</v>
      </c>
      <c r="G93" s="9">
        <v>8</v>
      </c>
      <c r="H93" s="14">
        <f>35*I:I/30</f>
        <v>11.666666666666666</v>
      </c>
      <c r="I93" s="9">
        <v>10</v>
      </c>
      <c r="J93" s="14">
        <f>30*K:K/22</f>
        <v>0</v>
      </c>
      <c r="K93" s="9">
        <v>0</v>
      </c>
      <c r="L93" s="14">
        <v>0</v>
      </c>
      <c r="M93" s="9">
        <v>0</v>
      </c>
      <c r="N93" s="14">
        <f t="shared" si="2"/>
        <v>11.666666666666666</v>
      </c>
      <c r="O93" s="9"/>
      <c r="P93" s="14">
        <f t="shared" si="3"/>
        <v>11.666666666666666</v>
      </c>
      <c r="Q93" s="9"/>
      <c r="R93" s="9">
        <v>91</v>
      </c>
      <c r="S93" s="9"/>
    </row>
  </sheetData>
  <sheetProtection algorithmName="SHA-512" hashValue="WKsl12BSQIsA1m00izVX4sP/jlBdYQztVDEohUYzcsXtPLcq2yGFFoyRfKDrio0KqLqNL8M9M8OuvnO6HhBvCQ==" saltValue="+Z32MvZWaprJKoCP2n3tXw==" spinCount="100000" sheet="1" objects="1" scenarios="1"/>
  <autoFilter ref="A1:S93">
    <filterColumn colId="5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</autoFilter>
  <sortState ref="A3:S93">
    <sortCondition descending="1" ref="P3:P93"/>
  </sortState>
  <mergeCells count="16">
    <mergeCell ref="F1:F2"/>
    <mergeCell ref="A1:A2"/>
    <mergeCell ref="B1:B2"/>
    <mergeCell ref="C1:C2"/>
    <mergeCell ref="D1:D2"/>
    <mergeCell ref="E1:E2"/>
    <mergeCell ref="Q1:Q2"/>
    <mergeCell ref="R1:R2"/>
    <mergeCell ref="S1:S2"/>
    <mergeCell ref="G1:G2"/>
    <mergeCell ref="I1:I2"/>
    <mergeCell ref="N1:N2"/>
    <mergeCell ref="O1:O2"/>
    <mergeCell ref="P1:P2"/>
    <mergeCell ref="K1:K2"/>
    <mergeCell ref="M1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2024-11-17T15:15:59Z</dcterms:modified>
</cp:coreProperties>
</file>